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0" yWindow="0" windowWidth="28800" windowHeight="11430"/>
  </bookViews>
  <sheets>
    <sheet name="Приложение №3 к МП" sheetId="33" r:id="rId1"/>
  </sheets>
  <definedNames>
    <definedName name="APPT" localSheetId="0">#REF!</definedName>
    <definedName name="APPT">#REF!</definedName>
    <definedName name="BPYM" localSheetId="0">#REF!</definedName>
    <definedName name="BPYM">#REF!</definedName>
    <definedName name="ERT" localSheetId="0">#REF!</definedName>
    <definedName name="ERT">#REF!</definedName>
    <definedName name="FDC" localSheetId="0">#REF!</definedName>
    <definedName name="FDC">#REF!</definedName>
    <definedName name="FIO" localSheetId="0">#REF!</definedName>
    <definedName name="FIO">#REF!</definedName>
    <definedName name="ghj" localSheetId="0">#REF!</definedName>
    <definedName name="ghj">#REF!</definedName>
    <definedName name="HHHH" localSheetId="0">#REF!</definedName>
    <definedName name="HHHH">#REF!</definedName>
    <definedName name="KLO" localSheetId="0">#REF!</definedName>
    <definedName name="KLO">#REF!</definedName>
    <definedName name="mnb" localSheetId="0">#REF!</definedName>
    <definedName name="mnb">#REF!</definedName>
    <definedName name="poi" localSheetId="0">#REF!</definedName>
    <definedName name="poi">#REF!</definedName>
    <definedName name="rere" localSheetId="0">#REF!</definedName>
    <definedName name="rere">#REF!</definedName>
    <definedName name="SIGN" localSheetId="0">#REF!</definedName>
    <definedName name="SIGN">#REF!</definedName>
    <definedName name="vbh" localSheetId="0">#REF!</definedName>
    <definedName name="vbh">#REF!</definedName>
    <definedName name="куку" localSheetId="0">#REF!</definedName>
    <definedName name="куку">#REF!</definedName>
    <definedName name="МИХ" localSheetId="0">#REF!</definedName>
    <definedName name="МИХ">#REF!</definedName>
    <definedName name="НОВ" localSheetId="0">#REF!</definedName>
    <definedName name="НОВ">#REF!</definedName>
    <definedName name="_xlnm.Print_Area" localSheetId="0">'Приложение №3 к МП'!$A$1:$I$393</definedName>
    <definedName name="ООО" localSheetId="0">#REF!</definedName>
    <definedName name="ООО">#REF!</definedName>
    <definedName name="ПР" localSheetId="0">#REF!</definedName>
    <definedName name="ПР">#REF!</definedName>
    <definedName name="ПРИЛ" localSheetId="0">#REF!</definedName>
    <definedName name="ПРИЛ">#REF!</definedName>
    <definedName name="про" localSheetId="0">#REF!</definedName>
    <definedName name="про">#REF!</definedName>
    <definedName name="ТАН" localSheetId="0">#REF!</definedName>
    <definedName name="ТАН">#REF!</definedName>
    <definedName name="таня" localSheetId="0">#REF!</definedName>
    <definedName name="таня">#REF!</definedName>
    <definedName name="ФВЫ" localSheetId="0">#REF!</definedName>
    <definedName name="ФВЫ">#REF!</definedName>
    <definedName name="щшг" localSheetId="0">#REF!</definedName>
    <definedName name="щшг">#REF!</definedName>
    <definedName name="ъэю" localSheetId="0">#REF!</definedName>
    <definedName name="ъэю">#REF!</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49" i="33"/>
  <c r="H349"/>
  <c r="H45"/>
  <c r="I393" l="1"/>
  <c r="H393"/>
  <c r="G393"/>
  <c r="F393"/>
  <c r="E393"/>
  <c r="D393"/>
  <c r="D392"/>
  <c r="D390" s="1"/>
  <c r="D391" s="1"/>
  <c r="I390"/>
  <c r="I391" s="1"/>
  <c r="H390"/>
  <c r="H391" s="1"/>
  <c r="G390"/>
  <c r="G391" s="1"/>
  <c r="F390"/>
  <c r="F391" s="1"/>
  <c r="E390"/>
  <c r="E391" s="1"/>
  <c r="I388"/>
  <c r="G388"/>
  <c r="F388"/>
  <c r="E388"/>
  <c r="D387"/>
  <c r="D386"/>
  <c r="D378" s="1"/>
  <c r="D385"/>
  <c r="H384"/>
  <c r="H388" s="1"/>
  <c r="D383"/>
  <c r="D375" s="1"/>
  <c r="D382"/>
  <c r="D374" s="1"/>
  <c r="D381"/>
  <c r="I379"/>
  <c r="H379"/>
  <c r="G379"/>
  <c r="F379"/>
  <c r="E379"/>
  <c r="D379"/>
  <c r="I378"/>
  <c r="H378"/>
  <c r="G378"/>
  <c r="F378"/>
  <c r="E378"/>
  <c r="I377"/>
  <c r="H377"/>
  <c r="G377"/>
  <c r="F377"/>
  <c r="E377"/>
  <c r="D377"/>
  <c r="I376"/>
  <c r="G376"/>
  <c r="F376"/>
  <c r="E376"/>
  <c r="I375"/>
  <c r="H375"/>
  <c r="G375"/>
  <c r="F375"/>
  <c r="E375"/>
  <c r="I374"/>
  <c r="H374"/>
  <c r="G374"/>
  <c r="F374"/>
  <c r="E374"/>
  <c r="I373"/>
  <c r="H373"/>
  <c r="G373"/>
  <c r="F373"/>
  <c r="E373"/>
  <c r="D373"/>
  <c r="I371"/>
  <c r="H371"/>
  <c r="G371"/>
  <c r="F371"/>
  <c r="E371"/>
  <c r="D370"/>
  <c r="D369"/>
  <c r="I368"/>
  <c r="H368"/>
  <c r="G368"/>
  <c r="F368"/>
  <c r="E368"/>
  <c r="D367"/>
  <c r="D366"/>
  <c r="I365"/>
  <c r="G365"/>
  <c r="F365"/>
  <c r="E365"/>
  <c r="H364"/>
  <c r="H363"/>
  <c r="D362"/>
  <c r="I361"/>
  <c r="H361"/>
  <c r="G361"/>
  <c r="F361"/>
  <c r="E361"/>
  <c r="D360"/>
  <c r="D359"/>
  <c r="I357"/>
  <c r="G357"/>
  <c r="F357"/>
  <c r="E357"/>
  <c r="I356"/>
  <c r="H356"/>
  <c r="G356"/>
  <c r="F356"/>
  <c r="E356"/>
  <c r="I355"/>
  <c r="I358" s="1"/>
  <c r="H355"/>
  <c r="G355"/>
  <c r="F355"/>
  <c r="F358" s="1"/>
  <c r="E355"/>
  <c r="I353"/>
  <c r="F353"/>
  <c r="E353"/>
  <c r="H352"/>
  <c r="G352"/>
  <c r="I351"/>
  <c r="H351"/>
  <c r="G351"/>
  <c r="F351"/>
  <c r="E351"/>
  <c r="D350"/>
  <c r="D349"/>
  <c r="I348"/>
  <c r="H348"/>
  <c r="G348"/>
  <c r="F348"/>
  <c r="E348"/>
  <c r="D347"/>
  <c r="D348" s="1"/>
  <c r="I346"/>
  <c r="H346"/>
  <c r="G346"/>
  <c r="F346"/>
  <c r="E346"/>
  <c r="D346"/>
  <c r="D345"/>
  <c r="I344"/>
  <c r="H344"/>
  <c r="G344"/>
  <c r="F344"/>
  <c r="E344"/>
  <c r="D343"/>
  <c r="D342"/>
  <c r="D341"/>
  <c r="D340"/>
  <c r="D339"/>
  <c r="I338"/>
  <c r="G338"/>
  <c r="F338"/>
  <c r="E338"/>
  <c r="D337"/>
  <c r="D336"/>
  <c r="D335"/>
  <c r="H334"/>
  <c r="H338" s="1"/>
  <c r="D333"/>
  <c r="D332"/>
  <c r="D331"/>
  <c r="I329"/>
  <c r="H329"/>
  <c r="G329"/>
  <c r="F329"/>
  <c r="E329"/>
  <c r="D329"/>
  <c r="I328"/>
  <c r="H328"/>
  <c r="G328"/>
  <c r="F328"/>
  <c r="E328"/>
  <c r="D328" s="1"/>
  <c r="I327"/>
  <c r="H327"/>
  <c r="G327"/>
  <c r="F327"/>
  <c r="E327"/>
  <c r="I326"/>
  <c r="G326"/>
  <c r="F326"/>
  <c r="E326"/>
  <c r="I325"/>
  <c r="H325"/>
  <c r="G325"/>
  <c r="F325"/>
  <c r="E325"/>
  <c r="I324"/>
  <c r="H324"/>
  <c r="G324"/>
  <c r="F324"/>
  <c r="E324"/>
  <c r="D324"/>
  <c r="I323"/>
  <c r="H323"/>
  <c r="G323"/>
  <c r="F323"/>
  <c r="F330" s="1"/>
  <c r="E323"/>
  <c r="I321"/>
  <c r="G321"/>
  <c r="F321"/>
  <c r="E321"/>
  <c r="H320"/>
  <c r="H321" s="1"/>
  <c r="D320"/>
  <c r="D319"/>
  <c r="I318"/>
  <c r="H318"/>
  <c r="G318"/>
  <c r="F318"/>
  <c r="E318"/>
  <c r="D317"/>
  <c r="D316"/>
  <c r="D315"/>
  <c r="D310" s="1"/>
  <c r="D314"/>
  <c r="I312"/>
  <c r="H312"/>
  <c r="G312"/>
  <c r="F312"/>
  <c r="E312"/>
  <c r="I311"/>
  <c r="I153" s="1"/>
  <c r="H311"/>
  <c r="G311"/>
  <c r="F311"/>
  <c r="E311"/>
  <c r="E153" s="1"/>
  <c r="I310"/>
  <c r="H310"/>
  <c r="G310"/>
  <c r="F310"/>
  <c r="E310"/>
  <c r="I309"/>
  <c r="H309"/>
  <c r="G309"/>
  <c r="F309"/>
  <c r="E309"/>
  <c r="D309"/>
  <c r="I307"/>
  <c r="H307"/>
  <c r="F307"/>
  <c r="E307"/>
  <c r="G306"/>
  <c r="G307" s="1"/>
  <c r="I305"/>
  <c r="H305"/>
  <c r="F305"/>
  <c r="E305"/>
  <c r="G304"/>
  <c r="G305" s="1"/>
  <c r="I303"/>
  <c r="F303"/>
  <c r="E303"/>
  <c r="H302"/>
  <c r="D302" s="1"/>
  <c r="D303" s="1"/>
  <c r="G302"/>
  <c r="G303" s="1"/>
  <c r="I301"/>
  <c r="H301"/>
  <c r="G301"/>
  <c r="F301"/>
  <c r="E301"/>
  <c r="D300"/>
  <c r="D301" s="1"/>
  <c r="I299"/>
  <c r="H299"/>
  <c r="G299"/>
  <c r="F299"/>
  <c r="E299"/>
  <c r="D298"/>
  <c r="D297"/>
  <c r="D296"/>
  <c r="D299" s="1"/>
  <c r="I295"/>
  <c r="H295"/>
  <c r="G295"/>
  <c r="F295"/>
  <c r="E295"/>
  <c r="D294"/>
  <c r="D282" s="1"/>
  <c r="D293"/>
  <c r="D295" s="1"/>
  <c r="I292"/>
  <c r="G292"/>
  <c r="F292"/>
  <c r="E292"/>
  <c r="D291"/>
  <c r="H290"/>
  <c r="D290" s="1"/>
  <c r="D289"/>
  <c r="D288"/>
  <c r="D287"/>
  <c r="I285"/>
  <c r="H285"/>
  <c r="G285"/>
  <c r="F285"/>
  <c r="E285"/>
  <c r="D285"/>
  <c r="I284"/>
  <c r="F284"/>
  <c r="E284"/>
  <c r="I283"/>
  <c r="H283"/>
  <c r="G283"/>
  <c r="F283"/>
  <c r="E283"/>
  <c r="D283"/>
  <c r="I282"/>
  <c r="I286" s="1"/>
  <c r="H282"/>
  <c r="G282"/>
  <c r="F282"/>
  <c r="E282"/>
  <c r="I281"/>
  <c r="H281"/>
  <c r="G281"/>
  <c r="F281"/>
  <c r="E281"/>
  <c r="E286" s="1"/>
  <c r="D281"/>
  <c r="I279"/>
  <c r="H279"/>
  <c r="H271" s="1"/>
  <c r="G279"/>
  <c r="G271" s="1"/>
  <c r="F279"/>
  <c r="F271" s="1"/>
  <c r="E279"/>
  <c r="E271" s="1"/>
  <c r="D278"/>
  <c r="D277"/>
  <c r="D276"/>
  <c r="D268" s="1"/>
  <c r="D275"/>
  <c r="D267" s="1"/>
  <c r="D274"/>
  <c r="D273"/>
  <c r="D272"/>
  <c r="I271"/>
  <c r="I270"/>
  <c r="H270"/>
  <c r="G270"/>
  <c r="F270"/>
  <c r="E270"/>
  <c r="D270" s="1"/>
  <c r="I269"/>
  <c r="H269"/>
  <c r="G269"/>
  <c r="G156" s="1"/>
  <c r="F269"/>
  <c r="E269"/>
  <c r="D269"/>
  <c r="I268"/>
  <c r="H268"/>
  <c r="G268"/>
  <c r="F268"/>
  <c r="E268"/>
  <c r="I267"/>
  <c r="H267"/>
  <c r="G267"/>
  <c r="F267"/>
  <c r="E267"/>
  <c r="I266"/>
  <c r="H266"/>
  <c r="H153" s="1"/>
  <c r="G266"/>
  <c r="F266"/>
  <c r="E266"/>
  <c r="D266"/>
  <c r="I265"/>
  <c r="I152" s="1"/>
  <c r="H265"/>
  <c r="G265"/>
  <c r="F265"/>
  <c r="E265"/>
  <c r="E152" s="1"/>
  <c r="D265"/>
  <c r="I264"/>
  <c r="H264"/>
  <c r="H151" s="1"/>
  <c r="G264"/>
  <c r="G151" s="1"/>
  <c r="F264"/>
  <c r="E264"/>
  <c r="D264"/>
  <c r="I262"/>
  <c r="H262"/>
  <c r="G262"/>
  <c r="F262"/>
  <c r="E262"/>
  <c r="D261"/>
  <c r="D260"/>
  <c r="D259"/>
  <c r="D262" s="1"/>
  <c r="I258"/>
  <c r="H258"/>
  <c r="G258"/>
  <c r="F258"/>
  <c r="E258"/>
  <c r="D257"/>
  <c r="D256"/>
  <c r="I255"/>
  <c r="G255"/>
  <c r="F255"/>
  <c r="E255"/>
  <c r="D254"/>
  <c r="D253"/>
  <c r="D252"/>
  <c r="H251"/>
  <c r="H255" s="1"/>
  <c r="D251"/>
  <c r="D250"/>
  <c r="D249"/>
  <c r="D248"/>
  <c r="I246"/>
  <c r="I157" s="1"/>
  <c r="H246"/>
  <c r="G246"/>
  <c r="F246"/>
  <c r="E246"/>
  <c r="E157" s="1"/>
  <c r="E20" s="1"/>
  <c r="I245"/>
  <c r="H245"/>
  <c r="G245"/>
  <c r="F245"/>
  <c r="F156" s="1"/>
  <c r="E245"/>
  <c r="I244"/>
  <c r="H244"/>
  <c r="G244"/>
  <c r="F244"/>
  <c r="E244"/>
  <c r="I243"/>
  <c r="H243"/>
  <c r="G243"/>
  <c r="F243"/>
  <c r="E243"/>
  <c r="D243"/>
  <c r="I242"/>
  <c r="H242"/>
  <c r="G242"/>
  <c r="F242"/>
  <c r="F153" s="1"/>
  <c r="E242"/>
  <c r="I241"/>
  <c r="H241"/>
  <c r="G241"/>
  <c r="F241"/>
  <c r="E241"/>
  <c r="D241"/>
  <c r="I240"/>
  <c r="I247" s="1"/>
  <c r="H240"/>
  <c r="G240"/>
  <c r="F240"/>
  <c r="E240"/>
  <c r="E247" s="1"/>
  <c r="I238"/>
  <c r="H238"/>
  <c r="F238"/>
  <c r="E238"/>
  <c r="G237"/>
  <c r="G238" s="1"/>
  <c r="I236"/>
  <c r="H236"/>
  <c r="F236"/>
  <c r="E236"/>
  <c r="G235"/>
  <c r="G236" s="1"/>
  <c r="I234"/>
  <c r="H234"/>
  <c r="F234"/>
  <c r="E234"/>
  <c r="G233"/>
  <c r="G234" s="1"/>
  <c r="D232"/>
  <c r="D231"/>
  <c r="D230"/>
  <c r="I229"/>
  <c r="G229"/>
  <c r="F229"/>
  <c r="E229"/>
  <c r="D228"/>
  <c r="H227"/>
  <c r="H229" s="1"/>
  <c r="G227"/>
  <c r="D227" s="1"/>
  <c r="D226"/>
  <c r="D225"/>
  <c r="D224"/>
  <c r="D229" s="1"/>
  <c r="I223"/>
  <c r="H223"/>
  <c r="G223"/>
  <c r="F223"/>
  <c r="E223"/>
  <c r="D222"/>
  <c r="D221"/>
  <c r="D223" s="1"/>
  <c r="I220"/>
  <c r="H220"/>
  <c r="G220"/>
  <c r="F220"/>
  <c r="E220"/>
  <c r="D219"/>
  <c r="D218"/>
  <c r="D220" s="1"/>
  <c r="I217"/>
  <c r="H217"/>
  <c r="G217"/>
  <c r="F217"/>
  <c r="E217"/>
  <c r="D216"/>
  <c r="D215"/>
  <c r="D217" s="1"/>
  <c r="I214"/>
  <c r="H214"/>
  <c r="G214"/>
  <c r="F214"/>
  <c r="E214"/>
  <c r="D213"/>
  <c r="D212"/>
  <c r="D214" s="1"/>
  <c r="I211"/>
  <c r="H211"/>
  <c r="G211"/>
  <c r="F211"/>
  <c r="E211"/>
  <c r="D210"/>
  <c r="D211" s="1"/>
  <c r="I209"/>
  <c r="H209"/>
  <c r="G209"/>
  <c r="F209"/>
  <c r="E209"/>
  <c r="D208"/>
  <c r="D207"/>
  <c r="D206"/>
  <c r="D205"/>
  <c r="D204"/>
  <c r="I203"/>
  <c r="H203"/>
  <c r="G203"/>
  <c r="F203"/>
  <c r="E203"/>
  <c r="D202"/>
  <c r="D166" s="1"/>
  <c r="D201"/>
  <c r="D200"/>
  <c r="D199"/>
  <c r="D198"/>
  <c r="D197"/>
  <c r="D196"/>
  <c r="I195"/>
  <c r="H195"/>
  <c r="G195"/>
  <c r="F195"/>
  <c r="E195"/>
  <c r="D194"/>
  <c r="D193"/>
  <c r="D192"/>
  <c r="I191"/>
  <c r="G191"/>
  <c r="F191"/>
  <c r="E191"/>
  <c r="D190"/>
  <c r="D189"/>
  <c r="D188"/>
  <c r="H187"/>
  <c r="D186"/>
  <c r="D185"/>
  <c r="D184"/>
  <c r="I183"/>
  <c r="G183"/>
  <c r="F183"/>
  <c r="E183"/>
  <c r="D182"/>
  <c r="D181"/>
  <c r="D180"/>
  <c r="H179"/>
  <c r="H183" s="1"/>
  <c r="D178"/>
  <c r="D177"/>
  <c r="D176"/>
  <c r="G175"/>
  <c r="F175"/>
  <c r="E175"/>
  <c r="D174"/>
  <c r="D173"/>
  <c r="I172"/>
  <c r="I175" s="1"/>
  <c r="H171"/>
  <c r="D171" s="1"/>
  <c r="D170"/>
  <c r="D169"/>
  <c r="D168"/>
  <c r="I166"/>
  <c r="H166"/>
  <c r="G166"/>
  <c r="F166"/>
  <c r="F157" s="1"/>
  <c r="F20" s="1"/>
  <c r="E166"/>
  <c r="I165"/>
  <c r="H165"/>
  <c r="G165"/>
  <c r="F165"/>
  <c r="E165"/>
  <c r="E156" s="1"/>
  <c r="H164"/>
  <c r="G164"/>
  <c r="F164"/>
  <c r="E164"/>
  <c r="I163"/>
  <c r="F163"/>
  <c r="E163"/>
  <c r="I162"/>
  <c r="H162"/>
  <c r="G162"/>
  <c r="F162"/>
  <c r="E162"/>
  <c r="I161"/>
  <c r="H161"/>
  <c r="G161"/>
  <c r="F161"/>
  <c r="F152" s="1"/>
  <c r="E161"/>
  <c r="I160"/>
  <c r="H160"/>
  <c r="G160"/>
  <c r="F160"/>
  <c r="E160"/>
  <c r="H156"/>
  <c r="H19" s="1"/>
  <c r="I151"/>
  <c r="I149"/>
  <c r="H149"/>
  <c r="G149"/>
  <c r="F149"/>
  <c r="E149"/>
  <c r="D148"/>
  <c r="I147"/>
  <c r="H146"/>
  <c r="H147" s="1"/>
  <c r="G146"/>
  <c r="G147" s="1"/>
  <c r="F146"/>
  <c r="F147" s="1"/>
  <c r="E146"/>
  <c r="E147" s="1"/>
  <c r="I145"/>
  <c r="H145"/>
  <c r="G145"/>
  <c r="F145"/>
  <c r="E145"/>
  <c r="D144"/>
  <c r="D140" s="1"/>
  <c r="D143"/>
  <c r="D142"/>
  <c r="F141"/>
  <c r="I140"/>
  <c r="I141" s="1"/>
  <c r="H140"/>
  <c r="G140"/>
  <c r="F140"/>
  <c r="F123" s="1"/>
  <c r="E140"/>
  <c r="E123" s="1"/>
  <c r="I139"/>
  <c r="H139"/>
  <c r="G139"/>
  <c r="F139"/>
  <c r="E139"/>
  <c r="D139"/>
  <c r="H138"/>
  <c r="G138"/>
  <c r="F138"/>
  <c r="E138"/>
  <c r="I137"/>
  <c r="H137"/>
  <c r="G137"/>
  <c r="F137"/>
  <c r="E137"/>
  <c r="D136"/>
  <c r="I135"/>
  <c r="H134"/>
  <c r="H135" s="1"/>
  <c r="G134"/>
  <c r="G135" s="1"/>
  <c r="F134"/>
  <c r="F135" s="1"/>
  <c r="E134"/>
  <c r="E135" s="1"/>
  <c r="I133"/>
  <c r="H133"/>
  <c r="E133"/>
  <c r="G132"/>
  <c r="G133" s="1"/>
  <c r="F132"/>
  <c r="F133" s="1"/>
  <c r="D131"/>
  <c r="I130"/>
  <c r="H130"/>
  <c r="G130"/>
  <c r="F130"/>
  <c r="E130"/>
  <c r="D129"/>
  <c r="D128"/>
  <c r="I126"/>
  <c r="I122" s="1"/>
  <c r="H126"/>
  <c r="H122" s="1"/>
  <c r="F126"/>
  <c r="E126"/>
  <c r="E122" s="1"/>
  <c r="I125"/>
  <c r="H125"/>
  <c r="G125"/>
  <c r="G121" s="1"/>
  <c r="F125"/>
  <c r="F121" s="1"/>
  <c r="E125"/>
  <c r="H123"/>
  <c r="G123"/>
  <c r="I121"/>
  <c r="I120"/>
  <c r="H120"/>
  <c r="G120"/>
  <c r="F120"/>
  <c r="E120"/>
  <c r="D120"/>
  <c r="D119"/>
  <c r="D118"/>
  <c r="I116"/>
  <c r="H116"/>
  <c r="G116"/>
  <c r="G117" s="1"/>
  <c r="F116"/>
  <c r="E116"/>
  <c r="I115"/>
  <c r="H115"/>
  <c r="H117" s="1"/>
  <c r="G115"/>
  <c r="F115"/>
  <c r="F117" s="1"/>
  <c r="E115"/>
  <c r="D115"/>
  <c r="I114"/>
  <c r="H114"/>
  <c r="G114"/>
  <c r="F114"/>
  <c r="E114"/>
  <c r="D113"/>
  <c r="D108" s="1"/>
  <c r="H112"/>
  <c r="D112" s="1"/>
  <c r="D107" s="1"/>
  <c r="D101" s="1"/>
  <c r="D111"/>
  <c r="D106" s="1"/>
  <c r="D100" s="1"/>
  <c r="D110"/>
  <c r="D105" s="1"/>
  <c r="I108"/>
  <c r="H108"/>
  <c r="G108"/>
  <c r="G102" s="1"/>
  <c r="F108"/>
  <c r="E108"/>
  <c r="I107"/>
  <c r="H107"/>
  <c r="H101" s="1"/>
  <c r="G107"/>
  <c r="G101" s="1"/>
  <c r="F107"/>
  <c r="E107"/>
  <c r="I106"/>
  <c r="I100" s="1"/>
  <c r="H106"/>
  <c r="G106"/>
  <c r="F106"/>
  <c r="F100" s="1"/>
  <c r="E106"/>
  <c r="E100" s="1"/>
  <c r="I105"/>
  <c r="H105"/>
  <c r="G105"/>
  <c r="G109" s="1"/>
  <c r="F105"/>
  <c r="F99" s="1"/>
  <c r="E105"/>
  <c r="I103"/>
  <c r="H103"/>
  <c r="G103"/>
  <c r="F103"/>
  <c r="E103"/>
  <c r="I102"/>
  <c r="H102"/>
  <c r="E102"/>
  <c r="E19" s="1"/>
  <c r="I101"/>
  <c r="F101"/>
  <c r="E101"/>
  <c r="H100"/>
  <c r="G100"/>
  <c r="I99"/>
  <c r="H99"/>
  <c r="H104" s="1"/>
  <c r="E99"/>
  <c r="I98"/>
  <c r="H98"/>
  <c r="G98"/>
  <c r="F98"/>
  <c r="E98"/>
  <c r="D97"/>
  <c r="D94" s="1"/>
  <c r="D96"/>
  <c r="D98" s="1"/>
  <c r="H95"/>
  <c r="I94"/>
  <c r="I95" s="1"/>
  <c r="H94"/>
  <c r="G94"/>
  <c r="F94"/>
  <c r="E94"/>
  <c r="H93"/>
  <c r="G93"/>
  <c r="G95" s="1"/>
  <c r="F93"/>
  <c r="F95" s="1"/>
  <c r="E93"/>
  <c r="E95" s="1"/>
  <c r="I92"/>
  <c r="H92"/>
  <c r="G92"/>
  <c r="F92"/>
  <c r="E92"/>
  <c r="D92"/>
  <c r="D91"/>
  <c r="D90"/>
  <c r="I89"/>
  <c r="E89"/>
  <c r="I88"/>
  <c r="H88"/>
  <c r="G88"/>
  <c r="G52" s="1"/>
  <c r="F88"/>
  <c r="E88"/>
  <c r="D88"/>
  <c r="H87"/>
  <c r="H89" s="1"/>
  <c r="G87"/>
  <c r="F87"/>
  <c r="E87"/>
  <c r="D87"/>
  <c r="D89" s="1"/>
  <c r="I86"/>
  <c r="H86"/>
  <c r="G86"/>
  <c r="F86"/>
  <c r="E86"/>
  <c r="D85"/>
  <c r="D84"/>
  <c r="D86" s="1"/>
  <c r="I83"/>
  <c r="H83"/>
  <c r="G83"/>
  <c r="F83"/>
  <c r="E83"/>
  <c r="D82"/>
  <c r="D81"/>
  <c r="I80"/>
  <c r="H80"/>
  <c r="G80"/>
  <c r="F80"/>
  <c r="E80"/>
  <c r="D79"/>
  <c r="D73" s="1"/>
  <c r="D78"/>
  <c r="I77"/>
  <c r="H77"/>
  <c r="G77"/>
  <c r="F77"/>
  <c r="E77"/>
  <c r="D76"/>
  <c r="D75"/>
  <c r="I73"/>
  <c r="H73"/>
  <c r="G73"/>
  <c r="F73"/>
  <c r="E73"/>
  <c r="I72"/>
  <c r="H72"/>
  <c r="G72"/>
  <c r="G74" s="1"/>
  <c r="F72"/>
  <c r="E72"/>
  <c r="I71"/>
  <c r="H71"/>
  <c r="G71"/>
  <c r="F71"/>
  <c r="E71"/>
  <c r="D71"/>
  <c r="D70"/>
  <c r="D67" s="1"/>
  <c r="D69"/>
  <c r="I68"/>
  <c r="H68"/>
  <c r="G68"/>
  <c r="F68"/>
  <c r="E68"/>
  <c r="I67"/>
  <c r="H67"/>
  <c r="G67"/>
  <c r="F67"/>
  <c r="E67"/>
  <c r="H66"/>
  <c r="G66"/>
  <c r="F66"/>
  <c r="E66"/>
  <c r="D66"/>
  <c r="I65"/>
  <c r="H65"/>
  <c r="H62" s="1"/>
  <c r="G65"/>
  <c r="F65"/>
  <c r="E65"/>
  <c r="D65"/>
  <c r="D64"/>
  <c r="D61" s="1"/>
  <c r="D52" s="1"/>
  <c r="D63"/>
  <c r="I62"/>
  <c r="G62"/>
  <c r="F62"/>
  <c r="E62"/>
  <c r="D62"/>
  <c r="I61"/>
  <c r="H61"/>
  <c r="G61"/>
  <c r="F61"/>
  <c r="E61"/>
  <c r="I60"/>
  <c r="H60"/>
  <c r="G60"/>
  <c r="F60"/>
  <c r="E60"/>
  <c r="D60"/>
  <c r="I59"/>
  <c r="H59"/>
  <c r="G59"/>
  <c r="F59"/>
  <c r="E59"/>
  <c r="D58"/>
  <c r="D55" s="1"/>
  <c r="D57"/>
  <c r="F56"/>
  <c r="I55"/>
  <c r="I52" s="1"/>
  <c r="I53" s="1"/>
  <c r="H55"/>
  <c r="G55"/>
  <c r="F55"/>
  <c r="E55"/>
  <c r="I54"/>
  <c r="H54"/>
  <c r="H56" s="1"/>
  <c r="G54"/>
  <c r="G56" s="1"/>
  <c r="F54"/>
  <c r="F51" s="1"/>
  <c r="F53" s="1"/>
  <c r="E54"/>
  <c r="F52"/>
  <c r="E52"/>
  <c r="I51"/>
  <c r="H51"/>
  <c r="E51"/>
  <c r="I50"/>
  <c r="H50"/>
  <c r="G50"/>
  <c r="F50"/>
  <c r="E50"/>
  <c r="D50"/>
  <c r="I48"/>
  <c r="H48"/>
  <c r="G48"/>
  <c r="F48"/>
  <c r="E48"/>
  <c r="D47"/>
  <c r="D48" s="1"/>
  <c r="I46"/>
  <c r="F46"/>
  <c r="E46"/>
  <c r="G45"/>
  <c r="G46" s="1"/>
  <c r="I43"/>
  <c r="I44" s="1"/>
  <c r="F43"/>
  <c r="F44" s="1"/>
  <c r="E43"/>
  <c r="I42"/>
  <c r="H42"/>
  <c r="G42"/>
  <c r="F42"/>
  <c r="E42"/>
  <c r="D41"/>
  <c r="D40"/>
  <c r="D39"/>
  <c r="D38"/>
  <c r="I37"/>
  <c r="H37"/>
  <c r="G37"/>
  <c r="G36"/>
  <c r="G31" s="1"/>
  <c r="F36"/>
  <c r="F37" s="1"/>
  <c r="E36"/>
  <c r="E37" s="1"/>
  <c r="D35"/>
  <c r="D34"/>
  <c r="I31"/>
  <c r="H31"/>
  <c r="I30"/>
  <c r="H30"/>
  <c r="H25" s="1"/>
  <c r="G30"/>
  <c r="D30" s="1"/>
  <c r="D25" s="1"/>
  <c r="F30"/>
  <c r="E30"/>
  <c r="I29"/>
  <c r="I24" s="1"/>
  <c r="H29"/>
  <c r="H24" s="1"/>
  <c r="G29"/>
  <c r="F29"/>
  <c r="F24" s="1"/>
  <c r="E29"/>
  <c r="E24" s="1"/>
  <c r="I28"/>
  <c r="I23" s="1"/>
  <c r="I14" s="1"/>
  <c r="H28"/>
  <c r="G28"/>
  <c r="F28"/>
  <c r="E28"/>
  <c r="D28"/>
  <c r="I25"/>
  <c r="F25"/>
  <c r="E25"/>
  <c r="G24"/>
  <c r="G23"/>
  <c r="F23"/>
  <c r="E23"/>
  <c r="D284" l="1"/>
  <c r="D286" s="1"/>
  <c r="I20"/>
  <c r="G15"/>
  <c r="E104"/>
  <c r="H303"/>
  <c r="E74"/>
  <c r="I74"/>
  <c r="D93"/>
  <c r="D95"/>
  <c r="H109"/>
  <c r="D125"/>
  <c r="G126"/>
  <c r="G122" s="1"/>
  <c r="D132"/>
  <c r="D133" s="1"/>
  <c r="G163"/>
  <c r="D165"/>
  <c r="H152"/>
  <c r="D246"/>
  <c r="G284"/>
  <c r="G286" s="1"/>
  <c r="H292"/>
  <c r="G330"/>
  <c r="D325"/>
  <c r="D368"/>
  <c r="I104"/>
  <c r="G19"/>
  <c r="G32"/>
  <c r="F15"/>
  <c r="G43"/>
  <c r="D68"/>
  <c r="F74"/>
  <c r="H52"/>
  <c r="H15" s="1"/>
  <c r="D83"/>
  <c r="F89"/>
  <c r="G99"/>
  <c r="G20"/>
  <c r="E109"/>
  <c r="I109"/>
  <c r="E127"/>
  <c r="I127"/>
  <c r="G141"/>
  <c r="D162"/>
  <c r="H175"/>
  <c r="D179"/>
  <c r="D209"/>
  <c r="G157"/>
  <c r="D157" s="1"/>
  <c r="F286"/>
  <c r="H284"/>
  <c r="D292"/>
  <c r="D318"/>
  <c r="D334"/>
  <c r="D338" s="1"/>
  <c r="D352"/>
  <c r="D353" s="1"/>
  <c r="G353"/>
  <c r="G358"/>
  <c r="G380"/>
  <c r="G127"/>
  <c r="E31"/>
  <c r="E26" s="1"/>
  <c r="D42"/>
  <c r="G51"/>
  <c r="G53" s="1"/>
  <c r="D80"/>
  <c r="E117"/>
  <c r="I117"/>
  <c r="H141"/>
  <c r="I164"/>
  <c r="I167" s="1"/>
  <c r="D172"/>
  <c r="D175" s="1"/>
  <c r="D160"/>
  <c r="H157"/>
  <c r="H20" s="1"/>
  <c r="D321"/>
  <c r="D351"/>
  <c r="G152"/>
  <c r="D361"/>
  <c r="G155"/>
  <c r="G18" s="1"/>
  <c r="D312"/>
  <c r="F16"/>
  <c r="H155"/>
  <c r="H18" s="1"/>
  <c r="F154"/>
  <c r="F313"/>
  <c r="H313"/>
  <c r="F167"/>
  <c r="D164"/>
  <c r="D327"/>
  <c r="I156"/>
  <c r="I19" s="1"/>
  <c r="I16"/>
  <c r="F155"/>
  <c r="F18" s="1"/>
  <c r="E313"/>
  <c r="I313"/>
  <c r="G313"/>
  <c r="G124"/>
  <c r="G167"/>
  <c r="I155"/>
  <c r="E154"/>
  <c r="E17" s="1"/>
  <c r="E330"/>
  <c r="G154"/>
  <c r="D245"/>
  <c r="G153"/>
  <c r="E27"/>
  <c r="I15"/>
  <c r="E15"/>
  <c r="I32"/>
  <c r="H46"/>
  <c r="H43"/>
  <c r="D114"/>
  <c r="G25"/>
  <c r="D23"/>
  <c r="H32"/>
  <c r="H23"/>
  <c r="F31"/>
  <c r="F26" s="1"/>
  <c r="E32"/>
  <c r="E44"/>
  <c r="G104"/>
  <c r="F102"/>
  <c r="F19" s="1"/>
  <c r="D19" s="1"/>
  <c r="D137"/>
  <c r="D134"/>
  <c r="D135" s="1"/>
  <c r="F27"/>
  <c r="F32"/>
  <c r="D45"/>
  <c r="D46" s="1"/>
  <c r="D77"/>
  <c r="D72"/>
  <c r="D74" s="1"/>
  <c r="F127"/>
  <c r="F122"/>
  <c r="F124" s="1"/>
  <c r="D145"/>
  <c r="D138"/>
  <c r="D141" s="1"/>
  <c r="D149"/>
  <c r="D146"/>
  <c r="D147" s="1"/>
  <c r="E167"/>
  <c r="E151"/>
  <c r="E14" s="1"/>
  <c r="I154"/>
  <c r="I158" s="1"/>
  <c r="I26"/>
  <c r="D29"/>
  <c r="D24" s="1"/>
  <c r="D36"/>
  <c r="D37" s="1"/>
  <c r="E53"/>
  <c r="D99"/>
  <c r="D109"/>
  <c r="D344"/>
  <c r="D323"/>
  <c r="E56"/>
  <c r="I56"/>
  <c r="H121"/>
  <c r="H124" s="1"/>
  <c r="H127"/>
  <c r="E141"/>
  <c r="E121"/>
  <c r="D187"/>
  <c r="D191" s="1"/>
  <c r="H163"/>
  <c r="H191"/>
  <c r="F247"/>
  <c r="F151"/>
  <c r="D152"/>
  <c r="D279"/>
  <c r="I330"/>
  <c r="H326"/>
  <c r="H330" s="1"/>
  <c r="H353"/>
  <c r="H358"/>
  <c r="F380"/>
  <c r="D59"/>
  <c r="D54"/>
  <c r="H74"/>
  <c r="G89"/>
  <c r="D103"/>
  <c r="F109"/>
  <c r="D116"/>
  <c r="D117" s="1"/>
  <c r="I123"/>
  <c r="I124" s="1"/>
  <c r="D130"/>
  <c r="D161"/>
  <c r="D167" s="1"/>
  <c r="D183"/>
  <c r="G247"/>
  <c r="H247"/>
  <c r="D271"/>
  <c r="D311"/>
  <c r="E358"/>
  <c r="D355"/>
  <c r="H365"/>
  <c r="H167"/>
  <c r="D163"/>
  <c r="D195"/>
  <c r="D203"/>
  <c r="D242"/>
  <c r="D244"/>
  <c r="E155"/>
  <c r="D255"/>
  <c r="D258"/>
  <c r="D240"/>
  <c r="H286"/>
  <c r="D356"/>
  <c r="D364"/>
  <c r="D365" s="1"/>
  <c r="H357"/>
  <c r="D357" s="1"/>
  <c r="D371"/>
  <c r="E380"/>
  <c r="I380"/>
  <c r="D363"/>
  <c r="H376"/>
  <c r="H380" s="1"/>
  <c r="D233"/>
  <c r="D234" s="1"/>
  <c r="D235"/>
  <c r="D236" s="1"/>
  <c r="D237"/>
  <c r="D238" s="1"/>
  <c r="D304"/>
  <c r="D305" s="1"/>
  <c r="D306"/>
  <c r="D307" s="1"/>
  <c r="D384"/>
  <c r="D376" s="1"/>
  <c r="D380" s="1"/>
  <c r="D20" l="1"/>
  <c r="D32"/>
  <c r="H53"/>
  <c r="D31"/>
  <c r="D388"/>
  <c r="D313"/>
  <c r="G14"/>
  <c r="D126"/>
  <c r="D127" s="1"/>
  <c r="G44"/>
  <c r="G26"/>
  <c r="G17" s="1"/>
  <c r="I18"/>
  <c r="G158"/>
  <c r="D326"/>
  <c r="D330" s="1"/>
  <c r="D156"/>
  <c r="D153"/>
  <c r="D16" s="1"/>
  <c r="I17"/>
  <c r="G16"/>
  <c r="E124"/>
  <c r="E16"/>
  <c r="D151"/>
  <c r="E158"/>
  <c r="H14"/>
  <c r="I27"/>
  <c r="D155"/>
  <c r="E18"/>
  <c r="D121"/>
  <c r="D123"/>
  <c r="D122"/>
  <c r="D358"/>
  <c r="F158"/>
  <c r="F14"/>
  <c r="D104"/>
  <c r="H16"/>
  <c r="H26"/>
  <c r="H27" s="1"/>
  <c r="H44"/>
  <c r="D56"/>
  <c r="D51"/>
  <c r="D53" s="1"/>
  <c r="D247"/>
  <c r="H154"/>
  <c r="F104"/>
  <c r="D15"/>
  <c r="D43"/>
  <c r="D44" s="1"/>
  <c r="F17"/>
  <c r="D14"/>
  <c r="D102"/>
  <c r="G27"/>
  <c r="D18" l="1"/>
  <c r="G21"/>
  <c r="I21"/>
  <c r="D26"/>
  <c r="D27" s="1"/>
  <c r="D124"/>
  <c r="E21"/>
  <c r="H158"/>
  <c r="D154"/>
  <c r="D17" s="1"/>
  <c r="D21" s="1"/>
  <c r="F21"/>
  <c r="H17"/>
  <c r="H21" s="1"/>
  <c r="D158" l="1"/>
</calcChain>
</file>

<file path=xl/sharedStrings.xml><?xml version="1.0" encoding="utf-8"?>
<sst xmlns="http://schemas.openxmlformats.org/spreadsheetml/2006/main" count="211" uniqueCount="101">
  <si>
    <t>Проектирование, строительство и реконструкция объектов водоотведения и очистки сточных вод</t>
  </si>
  <si>
    <t>Приложение №3</t>
  </si>
  <si>
    <t>к Программе</t>
  </si>
  <si>
    <t>План реализации муниципальной программы</t>
  </si>
  <si>
    <t>"Развитие жилищно-коммунального хозяйства и благоустройство территории Кингисеппского городского поселения"</t>
  </si>
  <si>
    <t>тыс.руб.</t>
  </si>
  <si>
    <t>Наименование муниципальной программы/структурного элемента/направления расходования средств</t>
  </si>
  <si>
    <t>Ответственный исполнитель, участник, соисполнитель</t>
  </si>
  <si>
    <t>Годы реализации</t>
  </si>
  <si>
    <t>Оценка расходов (тыс. руб. )</t>
  </si>
  <si>
    <t>Всего</t>
  </si>
  <si>
    <t>Федеральный бюджет</t>
  </si>
  <si>
    <t>Областной бюджет</t>
  </si>
  <si>
    <t>Бюджет муници- пального района</t>
  </si>
  <si>
    <t>Бюджет поселений</t>
  </si>
  <si>
    <t>Иные источники</t>
  </si>
  <si>
    <t>ИТОГО</t>
  </si>
  <si>
    <t>Проектная часть</t>
  </si>
  <si>
    <t>Реализация программ формирования современной городской среды</t>
  </si>
  <si>
    <t>Реализация мероприятий по строительству и реконструкции объектов водоснабжения</t>
  </si>
  <si>
    <t>Проектирование и строительство объектов инженерной и транспортной инфраструктуры</t>
  </si>
  <si>
    <t>Создание мест (площадок) накопления твердых коммунальных отходов</t>
  </si>
  <si>
    <t>Проектирование  и строительство газопроводов</t>
  </si>
  <si>
    <t>Капитальное строительство объектов газификации ( в том числе проектно-изыскательские работы)</t>
  </si>
  <si>
    <t>Приобретение жилых помещений для малоимущих граждан</t>
  </si>
  <si>
    <t>Реализация мероприятий по благоустройству дворовых территорий муниципальных образований Ленинградской области</t>
  </si>
  <si>
    <t>Отраслевой проект "Эффективное обращение с отходами производства и потребления на территории Ленинградской области"</t>
  </si>
  <si>
    <t>Реализация мероприятий по ликвидации несанкционированных свалок</t>
  </si>
  <si>
    <t>Отраслевой проект "Благоустройство общественных, дворовых пространств и цифровизация городского хозяйства"</t>
  </si>
  <si>
    <t>Отраслевой проект "Улучшение жилищных условий и обеспечение жильем отдельных категорий граждан"</t>
  </si>
  <si>
    <t>Реализация мероприятий по обеспечению жильем молодых семей</t>
  </si>
  <si>
    <t xml:space="preserve">Процессная часть </t>
  </si>
  <si>
    <t xml:space="preserve">Комплексы процессных мероприятий, итого </t>
  </si>
  <si>
    <t>Благоустройство и содержание территорий Кингисеппского городского поселения</t>
  </si>
  <si>
    <t>Ремонт и содержание объектов уличного освещения</t>
  </si>
  <si>
    <t>Организация уличного освещения</t>
  </si>
  <si>
    <t>Благоустройство территории города Кингисеппа</t>
  </si>
  <si>
    <t>Ремонт и благоустройство дворовых территорий многоквартирных домов, проездов к дворовым территориям многоквартирных домов</t>
  </si>
  <si>
    <t>Дополнительные расходы на мероприятия по благоустройству территорий поселения</t>
  </si>
  <si>
    <t>Поддержка развития общественной инфраструктуры муниципального значения</t>
  </si>
  <si>
    <t>Обеспечение устойчивого функционирования и развития коммунальной и инженерной инфраструктуры</t>
  </si>
  <si>
    <t xml:space="preserve">Благоустройство территории </t>
  </si>
  <si>
    <t>Мероприятия по сохранению и восстановлению окружающей среды</t>
  </si>
  <si>
    <t>Организация и содержание мест захоронения</t>
  </si>
  <si>
    <t>Благоустройство территории</t>
  </si>
  <si>
    <t>Обеспечение функционирования сети газоснабжения на территории Кингисеппского городского поселения</t>
  </si>
  <si>
    <t>Ремонт и содержание муниципального жилищного фонда</t>
  </si>
  <si>
    <t>Прочие мероприятия в области жилищного хозяйства</t>
  </si>
  <si>
    <t>Ремонт и содержание сетей ливневой канализации</t>
  </si>
  <si>
    <t>Создание, демонтаж и перенос  мест (площадок) накопления твердых коммунальных отходов</t>
  </si>
  <si>
    <t>Осуществление закрепленных за муниципальными образованиями законодательством полномочий</t>
  </si>
  <si>
    <t>Обеспечение деятельности (услуги, работы) муниципальных учреждений</t>
  </si>
  <si>
    <t>Проектирование, реконструкция и строительство объектов водоснабжения</t>
  </si>
  <si>
    <t>Отраслевой проект "Создание, развитие и обеспечение устойчивого функционирования объектов водоснабжения и водоотведения в Ленинградской области"</t>
  </si>
  <si>
    <t>Субсидии на мероприятия по строительству и реконструкции объектов водоснабжения (остатки средств бюджета Ленинградской области на начало текущего финансового года)</t>
  </si>
  <si>
    <t>Проектирование, строительство и реконструкция объектов, находящихся в муниципальной собственности</t>
  </si>
  <si>
    <t>Отраслевые проекты с 01.01.2024 г.</t>
  </si>
  <si>
    <t>Мероприятия, направленные на достижение целей проектов  до 31.12.2023 г.</t>
  </si>
  <si>
    <t>Мероприятия, направленные на достижение цели федерального проекта "Чистая вода" до 31.12.2023 г.</t>
  </si>
  <si>
    <t>Мероприятия, направленные на достижение цели федерального проекта "Региональная и местная дорожная сеть" до 31.12.2023 г.</t>
  </si>
  <si>
    <t>Мероприятия, направленные на достижение цели федерального проекта "Комплексная система обращения с твердыми коммунальными отходами" до 31.12.2023 г.</t>
  </si>
  <si>
    <t>Мероприятия, направленные на достижение цели федерального проекта "Содействие развитию инфраструктуры субъектов Российской Федерации (муниципальных образований)" до 31.12.2023 г.</t>
  </si>
  <si>
    <t>Мероприятия, направленные на достижение цели федерального проекта "Жилье" до 31.12.2023 г.</t>
  </si>
  <si>
    <t>Мероприятия, направленные на достижение цели федерального проекта "Формирование комфортной городской среды" до 31.12.2023 г.</t>
  </si>
  <si>
    <t>Муниципальные проекты с 01.01.2024 г.</t>
  </si>
  <si>
    <r>
      <t xml:space="preserve">Реализация мероприятий по благоустройству дворовых территорий </t>
    </r>
    <r>
      <rPr>
        <b/>
        <sz val="12"/>
        <rFont val="Times New Roman"/>
        <family val="1"/>
        <charset val="204"/>
      </rPr>
      <t>до 31.12.2023 г.</t>
    </r>
  </si>
  <si>
    <r>
      <t xml:space="preserve">Реализация мероприятий по обеспечению жильем молодых семей </t>
    </r>
    <r>
      <rPr>
        <b/>
        <sz val="12"/>
        <rFont val="Times New Roman"/>
        <family val="1"/>
        <charset val="204"/>
      </rPr>
      <t>до 31.12.2023 г.</t>
    </r>
  </si>
  <si>
    <r>
      <t>Реализация мероприятий по ликвидации несанкционированных свалок</t>
    </r>
    <r>
      <rPr>
        <b/>
        <sz val="12"/>
        <rFont val="Times New Roman"/>
        <family val="1"/>
        <charset val="204"/>
      </rPr>
      <t xml:space="preserve"> до 31.12.2023 г.</t>
    </r>
  </si>
  <si>
    <r>
      <t xml:space="preserve">Создание мест (площадок) накопления твердых коммунальных отходов </t>
    </r>
    <r>
      <rPr>
        <b/>
        <sz val="12"/>
        <rFont val="Times New Roman"/>
        <family val="1"/>
        <charset val="204"/>
      </rPr>
      <t>до 31.12.2023 г.</t>
    </r>
  </si>
  <si>
    <t>Проектирование и строительство мест захоронения</t>
  </si>
  <si>
    <t>Комплекс процессных мероприятий «Организация благоустройства территории Кингисеппского городского поселения»</t>
  </si>
  <si>
    <t>Комплекс процессных мероприятий «Организация и содержание мест захоронения»</t>
  </si>
  <si>
    <t>Комплекс процессных мероприятий «Организация газоснабжения на территории Кингисеппского городского поселения»</t>
  </si>
  <si>
    <t>Комплекс процессных мероприятий «Обеспечение жилыми помещениями отдельных категорий граждан на территории Кингисеппского городского поселения»</t>
  </si>
  <si>
    <t>Комплекс процессных мероприятий «Развитие инженерной, транспортной и социальной инфраструктуры в районах массовой жилой застройки на территории Кингисеппского городского поселения»</t>
  </si>
  <si>
    <t>Комплекс процессных мероприятий «Организация водоснабжения и водоотведения на территории Кингисеппского городского поселения»</t>
  </si>
  <si>
    <t>Комплекс процессных мероприятий «Участие в организации деятельности по накоплению и транспортированию твердых коммунальных отходов»</t>
  </si>
  <si>
    <t>Комплекс процессных мероприятий «Обеспечение условий реализации программы»</t>
  </si>
  <si>
    <t>Региональные проекты /Федеральные проекты, входящие в состав национальных проектов до 31.12.2023 г.</t>
  </si>
  <si>
    <t>Региональный проект "Формирование комфортной городской среды" /Федеральный проект "Формирование комфортной городской среды" до 31.12.2023 г.</t>
  </si>
  <si>
    <t>Муниципальный проект "Обеспечение очистки дождевых (ливневых, поверхностных) сточных вод в г.Кингисепп" /Муниципальный проект "Водоотведение и очистка сточных вод на территории Кингисеппского городского поселения" до 31.12.2024 г.</t>
  </si>
  <si>
    <t>Выполнение мероприятий на реализацию областного закона от 16 февраля 2024 года № 10-оз "О содействии участию населения в осуществлении местного самоуправления в Ленинградской области" /Выполнение мероприятий по реализации областного закона от 15.01.2018 года № 3-оз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 до 31.12.2024 года</t>
  </si>
  <si>
    <t xml:space="preserve">Дополнительные расходы на выполнение мероприятий на реализацию областного закона от 16 февраля 2024 года № 10-оз "О содействии участию населения в осуществлении местного самоуправления в Ленинградской области" </t>
  </si>
  <si>
    <t xml:space="preserve">Мероприятия по решению отдельных вопросов местного значения в целях соблюдения доли софинансирования расходных обязательств поселения </t>
  </si>
  <si>
    <t>Мероприятия по капитальному ремонту и ремонту объектов, находящихся в муниципальной собственности</t>
  </si>
  <si>
    <t>Прочие мероприятия в области водоснабжения и водоотведения на территории Кингисеппского городского поселения</t>
  </si>
  <si>
    <t xml:space="preserve">Ответственный исполнитель муниципальной программы: Первый заместитель главы администрации МО "Кингисеппский муниципальный район"; заместитель главы администрации МО "Кингисеппский муниципальный район" по ЖКХ, транспорту и дорожному хозяйству; участники(соисполнители) муниципальной программы: комитет жилищно-коммунального хозяйства администрации МО "Кингисеппский муниципальный район", комитет по транспорту и дорожному хозяйству администрации МО "Кингисеппский муниципальный район", комитет по управлению имуществом МО "Кингисеппский муниципальный район"; МКУ "Служба городского хозяйства", МКУ "Кингисеппский жилищный центр"; Комитет по безопасности администрации МО "Кингисеппский муниципальный район" </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</si>
  <si>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(г. Кингисепп)</t>
  </si>
  <si>
    <t>Региональный проект "Жилье"</t>
  </si>
  <si>
    <t>Обеспечение устойчивого сокращения непригодного для проживания жилищного фонда</t>
  </si>
  <si>
    <t>Обеспечение устойчивого сокращения непригодного для проживания жилищного фонда (за счет средств областного бюджета Ленинградской области)</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</si>
  <si>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</si>
  <si>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(г. Кингисепп)</t>
  </si>
  <si>
    <t>Осуществление части полномочий по организации ритуальных услуг в части создания специализированной службы по вопросам похоронного дела</t>
  </si>
  <si>
    <t>Мероприятия, направленные на содействие развитию жилищно-коммунального хозяйства</t>
  </si>
  <si>
    <t>Муниципальный проект "Создание детских научных игровых площадок"</t>
  </si>
  <si>
    <t>(в редакции постановления администрации</t>
  </si>
  <si>
    <t>МО "Кингисеппский муниципальный район"</t>
  </si>
  <si>
    <t>Комплекс процессных мероприятий «Прочие мероприятия в области жилищно-коммунального хозяйства на территории Кингисеппского городского поселения»</t>
  </si>
  <si>
    <t>(Приложение № 5)</t>
  </si>
  <si>
    <t>от 06.02.2026 №332)</t>
  </si>
</sst>
</file>

<file path=xl/styles.xml><?xml version="1.0" encoding="utf-8"?>
<styleSheet xmlns="http://schemas.openxmlformats.org/spreadsheetml/2006/main">
  <numFmts count="5">
    <numFmt numFmtId="164" formatCode="_-* #,##0.00_р_._-;\-* #,##0.00_р_._-;_-* &quot;-&quot;??_р_._-;_-@_-"/>
    <numFmt numFmtId="165" formatCode="#,##0.0\ _₽"/>
    <numFmt numFmtId="166" formatCode="_-* #,##0.0_р_._-;\-* #,##0.0_р_._-;_-* &quot;-&quot;??_р_._-;_-@_-"/>
    <numFmt numFmtId="167" formatCode="#,##0.0\ _₽;\-#,##0.0\ _₽"/>
    <numFmt numFmtId="168" formatCode="#,##0.0"/>
  </numFmts>
  <fonts count="13">
    <font>
      <sz val="11"/>
      <color theme="1"/>
      <name val="Calibri"/>
      <family val="2"/>
      <scheme val="minor"/>
    </font>
    <font>
      <sz val="10"/>
      <name val="Arial Cyr"/>
      <charset val="204"/>
    </font>
    <font>
      <sz val="12"/>
      <name val="Times New Roman"/>
      <family val="1"/>
      <charset val="204"/>
    </font>
    <font>
      <sz val="10"/>
      <name val="Arial"/>
      <family val="2"/>
      <charset val="204"/>
    </font>
    <font>
      <sz val="11"/>
      <color theme="1"/>
      <name val="Calibri"/>
      <family val="2"/>
      <charset val="204"/>
      <scheme val="minor"/>
    </font>
    <font>
      <sz val="14"/>
      <name val="Times New Roman"/>
      <family val="1"/>
      <charset val="204"/>
    </font>
    <font>
      <b/>
      <sz val="12"/>
      <name val="Times New Roman"/>
      <family val="1"/>
      <charset val="204"/>
    </font>
    <font>
      <b/>
      <sz val="14"/>
      <name val="Times New Roman"/>
      <family val="1"/>
      <charset val="204"/>
    </font>
    <font>
      <u/>
      <sz val="10"/>
      <color indexed="12"/>
      <name val="Arial Cyr"/>
      <charset val="204"/>
    </font>
    <font>
      <b/>
      <u/>
      <sz val="14"/>
      <name val="Times New Roman"/>
      <family val="1"/>
      <charset val="204"/>
    </font>
    <font>
      <b/>
      <sz val="9"/>
      <name val="Times New Roman"/>
      <family val="1"/>
      <charset val="204"/>
    </font>
    <font>
      <i/>
      <sz val="12"/>
      <name val="Times New Roman"/>
      <family val="1"/>
      <charset val="204"/>
    </font>
    <font>
      <sz val="10"/>
      <name val="Times New Roman"/>
      <family val="1"/>
      <charset val="204"/>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1" fillId="0" borderId="0"/>
    <xf numFmtId="0" fontId="3" fillId="0" borderId="0"/>
    <xf numFmtId="0" fontId="4" fillId="0" borderId="0"/>
    <xf numFmtId="0" fontId="4" fillId="0" borderId="0"/>
    <xf numFmtId="0" fontId="8" fillId="0" borderId="0" applyNumberFormat="0" applyFill="0" applyBorder="0" applyAlignment="0" applyProtection="0">
      <alignment vertical="top"/>
      <protection locked="0"/>
    </xf>
    <xf numFmtId="164" fontId="1" fillId="0" borderId="0" applyFont="0" applyFill="0" applyBorder="0" applyAlignment="0" applyProtection="0"/>
  </cellStyleXfs>
  <cellXfs count="105">
    <xf numFmtId="0" fontId="0" fillId="0" borderId="0" xfId="0"/>
    <xf numFmtId="0" fontId="2" fillId="0" borderId="0" xfId="4" applyFont="1" applyFill="1" applyAlignment="1">
      <alignment horizontal="left" vertical="center"/>
    </xf>
    <xf numFmtId="0" fontId="2" fillId="0" borderId="0" xfId="4" applyFont="1" applyFill="1" applyAlignment="1">
      <alignment vertical="center"/>
    </xf>
    <xf numFmtId="0" fontId="5" fillId="0" borderId="0" xfId="4" applyFont="1" applyFill="1" applyAlignment="1">
      <alignment horizontal="center" vertical="center"/>
    </xf>
    <xf numFmtId="0" fontId="7" fillId="0" borderId="0" xfId="4" applyFont="1" applyFill="1"/>
    <xf numFmtId="0" fontId="5" fillId="0" borderId="0" xfId="4" applyFont="1" applyFill="1"/>
    <xf numFmtId="4" fontId="5" fillId="0" borderId="0" xfId="4" applyNumberFormat="1" applyFont="1" applyFill="1"/>
    <xf numFmtId="0" fontId="5" fillId="0" borderId="0" xfId="5" applyFont="1" applyFill="1" applyAlignment="1" applyProtection="1">
      <alignment horizontal="right"/>
    </xf>
    <xf numFmtId="0" fontId="7" fillId="0" borderId="0" xfId="4" applyFont="1" applyFill="1" applyAlignment="1"/>
    <xf numFmtId="0" fontId="7" fillId="0" borderId="0" xfId="4" applyFont="1" applyFill="1" applyAlignment="1">
      <alignment horizontal="center"/>
    </xf>
    <xf numFmtId="0" fontId="2" fillId="0" borderId="0" xfId="4" applyFont="1" applyFill="1" applyBorder="1" applyAlignment="1">
      <alignment horizontal="left" vertical="center"/>
    </xf>
    <xf numFmtId="0" fontId="7" fillId="0" borderId="0" xfId="4" applyFont="1" applyFill="1" applyBorder="1" applyAlignment="1">
      <alignment wrapText="1"/>
    </xf>
    <xf numFmtId="0" fontId="9" fillId="0" borderId="0" xfId="4" applyFont="1" applyFill="1" applyBorder="1" applyAlignment="1">
      <alignment horizontal="center"/>
    </xf>
    <xf numFmtId="0" fontId="5" fillId="0" borderId="0" xfId="4" applyFont="1" applyFill="1" applyBorder="1"/>
    <xf numFmtId="0" fontId="5" fillId="0" borderId="0" xfId="4" applyFont="1" applyFill="1" applyAlignment="1">
      <alignment wrapText="1"/>
    </xf>
    <xf numFmtId="165" fontId="2" fillId="0" borderId="2" xfId="6" applyNumberFormat="1" applyFont="1" applyFill="1" applyBorder="1" applyAlignment="1">
      <alignment horizontal="center" vertical="center" wrapText="1"/>
    </xf>
    <xf numFmtId="165" fontId="6" fillId="0" borderId="2" xfId="6" applyNumberFormat="1" applyFont="1" applyFill="1" applyBorder="1" applyAlignment="1">
      <alignment horizontal="center" vertical="center" wrapText="1"/>
    </xf>
    <xf numFmtId="0" fontId="2" fillId="0" borderId="1" xfId="4" applyFont="1" applyFill="1" applyBorder="1" applyAlignment="1">
      <alignment vertical="center" wrapText="1"/>
    </xf>
    <xf numFmtId="0" fontId="2" fillId="0" borderId="1" xfId="4" applyFont="1" applyFill="1" applyBorder="1" applyAlignment="1">
      <alignment horizontal="center" vertical="center" wrapText="1"/>
    </xf>
    <xf numFmtId="166" fontId="7" fillId="0" borderId="1" xfId="6" applyNumberFormat="1" applyFont="1" applyFill="1" applyBorder="1" applyAlignment="1">
      <alignment horizontal="center" vertical="center" wrapText="1"/>
    </xf>
    <xf numFmtId="166" fontId="2" fillId="0" borderId="1" xfId="6" applyNumberFormat="1" applyFont="1" applyFill="1" applyBorder="1" applyAlignment="1">
      <alignment horizontal="center" vertical="center" wrapText="1"/>
    </xf>
    <xf numFmtId="166" fontId="2" fillId="0" borderId="5" xfId="6" applyNumberFormat="1" applyFont="1" applyFill="1" applyBorder="1" applyAlignment="1">
      <alignment horizontal="center" vertical="center" wrapText="1"/>
    </xf>
    <xf numFmtId="167" fontId="2" fillId="0" borderId="2" xfId="6" applyNumberFormat="1" applyFont="1" applyFill="1" applyBorder="1" applyAlignment="1">
      <alignment horizontal="center" vertical="center" wrapText="1"/>
    </xf>
    <xf numFmtId="167" fontId="6" fillId="0" borderId="2" xfId="6" applyNumberFormat="1" applyFont="1" applyFill="1" applyBorder="1" applyAlignment="1">
      <alignment horizontal="center" vertical="center" wrapText="1"/>
    </xf>
    <xf numFmtId="165" fontId="6" fillId="0" borderId="2" xfId="6" applyNumberFormat="1" applyFont="1" applyFill="1" applyBorder="1" applyAlignment="1">
      <alignment horizontal="center" vertical="top" wrapText="1"/>
    </xf>
    <xf numFmtId="0" fontId="6" fillId="0" borderId="4" xfId="4" applyFont="1" applyFill="1" applyBorder="1" applyAlignment="1">
      <alignment vertical="center"/>
    </xf>
    <xf numFmtId="0" fontId="6" fillId="0" borderId="1" xfId="4" applyFont="1" applyFill="1" applyBorder="1" applyAlignment="1">
      <alignment vertical="center"/>
    </xf>
    <xf numFmtId="0" fontId="6" fillId="0" borderId="1" xfId="4" applyFont="1" applyFill="1" applyBorder="1" applyAlignment="1">
      <alignment horizontal="center" vertical="center"/>
    </xf>
    <xf numFmtId="166" fontId="6" fillId="0" borderId="1" xfId="6" applyNumberFormat="1" applyFont="1" applyFill="1" applyBorder="1" applyAlignment="1">
      <alignment horizontal="center" vertical="center" wrapText="1"/>
    </xf>
    <xf numFmtId="166" fontId="6" fillId="0" borderId="5" xfId="6" applyNumberFormat="1" applyFont="1" applyFill="1" applyBorder="1" applyAlignment="1">
      <alignment horizontal="center" vertical="center" wrapText="1"/>
    </xf>
    <xf numFmtId="0" fontId="5" fillId="0" borderId="0" xfId="4" applyFont="1" applyFill="1" applyAlignment="1">
      <alignment vertical="center"/>
    </xf>
    <xf numFmtId="4" fontId="2" fillId="0" borderId="0" xfId="4" applyNumberFormat="1" applyFont="1" applyFill="1"/>
    <xf numFmtId="0" fontId="7" fillId="0" borderId="2" xfId="4" applyFont="1" applyFill="1" applyBorder="1" applyAlignment="1">
      <alignment horizontal="center" vertical="center" wrapText="1"/>
    </xf>
    <xf numFmtId="0" fontId="2" fillId="0" borderId="2" xfId="4" applyFont="1" applyFill="1" applyBorder="1" applyAlignment="1">
      <alignment horizontal="center" vertical="top" wrapText="1"/>
    </xf>
    <xf numFmtId="4" fontId="5" fillId="0" borderId="0" xfId="4" applyNumberFormat="1" applyFont="1" applyFill="1" applyBorder="1"/>
    <xf numFmtId="4" fontId="7" fillId="0" borderId="0" xfId="4" applyNumberFormat="1" applyFont="1" applyFill="1"/>
    <xf numFmtId="4" fontId="5" fillId="0" borderId="0" xfId="4" applyNumberFormat="1" applyFont="1" applyFill="1" applyAlignment="1">
      <alignment wrapText="1"/>
    </xf>
    <xf numFmtId="4" fontId="11" fillId="0" borderId="0" xfId="4" applyNumberFormat="1" applyFont="1" applyFill="1" applyAlignment="1">
      <alignment horizontal="right"/>
    </xf>
    <xf numFmtId="4" fontId="6" fillId="0" borderId="0" xfId="4" applyNumberFormat="1" applyFont="1" applyFill="1" applyBorder="1" applyAlignment="1">
      <alignment horizontal="center" vertical="center" wrapText="1"/>
    </xf>
    <xf numFmtId="4" fontId="2" fillId="0" borderId="0" xfId="4" applyNumberFormat="1" applyFont="1" applyFill="1" applyBorder="1" applyAlignment="1">
      <alignment horizontal="center" vertical="top" wrapText="1"/>
    </xf>
    <xf numFmtId="4" fontId="6" fillId="0" borderId="0" xfId="6" applyNumberFormat="1" applyFont="1" applyFill="1" applyBorder="1" applyAlignment="1">
      <alignment horizontal="center" vertical="center" wrapText="1"/>
    </xf>
    <xf numFmtId="4" fontId="6" fillId="0" borderId="0" xfId="6" applyNumberFormat="1" applyFont="1" applyFill="1" applyBorder="1" applyAlignment="1">
      <alignment horizontal="center" vertical="top" wrapText="1"/>
    </xf>
    <xf numFmtId="4" fontId="2" fillId="0" borderId="0" xfId="6" applyNumberFormat="1" applyFont="1" applyFill="1" applyBorder="1" applyAlignment="1">
      <alignment horizontal="center" vertical="center" wrapText="1"/>
    </xf>
    <xf numFmtId="4" fontId="6" fillId="0" borderId="0" xfId="4" applyNumberFormat="1" applyFont="1" applyFill="1" applyBorder="1" applyAlignment="1">
      <alignment horizontal="left" vertical="center"/>
    </xf>
    <xf numFmtId="4" fontId="6" fillId="0" borderId="0" xfId="4" applyNumberFormat="1" applyFont="1" applyFill="1" applyBorder="1" applyAlignment="1">
      <alignment horizontal="left" vertical="center" wrapText="1"/>
    </xf>
    <xf numFmtId="4" fontId="2" fillId="0" borderId="0" xfId="4" applyNumberFormat="1" applyFont="1" applyFill="1" applyAlignment="1">
      <alignment horizontal="right"/>
    </xf>
    <xf numFmtId="4" fontId="2" fillId="0" borderId="0" xfId="5" applyNumberFormat="1" applyFont="1" applyFill="1" applyAlignment="1" applyProtection="1">
      <alignment horizontal="right"/>
    </xf>
    <xf numFmtId="4" fontId="6" fillId="0" borderId="0" xfId="4" applyNumberFormat="1" applyFont="1" applyFill="1" applyAlignment="1"/>
    <xf numFmtId="4" fontId="6" fillId="0" borderId="0" xfId="4" applyNumberFormat="1" applyFont="1" applyFill="1" applyBorder="1" applyAlignment="1">
      <alignment wrapText="1"/>
    </xf>
    <xf numFmtId="4" fontId="2" fillId="0" borderId="0" xfId="4" applyNumberFormat="1" applyFont="1" applyFill="1" applyAlignment="1">
      <alignment horizontal="center" vertical="center"/>
    </xf>
    <xf numFmtId="0" fontId="2" fillId="0" borderId="0" xfId="4" applyFont="1" applyFill="1"/>
    <xf numFmtId="4" fontId="2" fillId="0" borderId="0" xfId="4" applyNumberFormat="1" applyFont="1" applyFill="1" applyAlignment="1">
      <alignment vertical="center"/>
    </xf>
    <xf numFmtId="4" fontId="12" fillId="0" borderId="0" xfId="4" applyNumberFormat="1" applyFont="1" applyFill="1"/>
    <xf numFmtId="4" fontId="5" fillId="0" borderId="0" xfId="4" applyNumberFormat="1" applyFont="1" applyFill="1" applyAlignment="1">
      <alignment horizontal="center"/>
    </xf>
    <xf numFmtId="4" fontId="2" fillId="0" borderId="0" xfId="4" applyNumberFormat="1" applyFont="1" applyFill="1" applyAlignment="1">
      <alignment horizontal="center"/>
    </xf>
    <xf numFmtId="4" fontId="7" fillId="0" borderId="0" xfId="4" applyNumberFormat="1" applyFont="1" applyFill="1" applyAlignment="1">
      <alignment vertical="center"/>
    </xf>
    <xf numFmtId="4" fontId="5" fillId="0" borderId="0" xfId="4" applyNumberFormat="1" applyFont="1" applyFill="1" applyAlignment="1">
      <alignment horizontal="center" vertical="center"/>
    </xf>
    <xf numFmtId="4" fontId="7" fillId="0" borderId="0" xfId="4" applyNumberFormat="1" applyFont="1" applyFill="1" applyAlignment="1">
      <alignment horizontal="center" vertical="center"/>
    </xf>
    <xf numFmtId="4" fontId="7" fillId="0" borderId="0" xfId="4" applyNumberFormat="1" applyFont="1" applyFill="1" applyAlignment="1">
      <alignment horizontal="center"/>
    </xf>
    <xf numFmtId="4" fontId="5" fillId="0" borderId="0" xfId="4" applyNumberFormat="1" applyFont="1" applyFill="1" applyAlignment="1">
      <alignment horizontal="center" vertical="center" wrapText="1"/>
    </xf>
    <xf numFmtId="0" fontId="5" fillId="0" borderId="0" xfId="4" applyFont="1" applyFill="1" applyAlignment="1">
      <alignment horizontal="right"/>
    </xf>
    <xf numFmtId="0" fontId="11" fillId="0" borderId="0" xfId="4" applyFont="1" applyFill="1" applyAlignment="1">
      <alignment horizontal="right"/>
    </xf>
    <xf numFmtId="4" fontId="5" fillId="0" borderId="0" xfId="4" applyNumberFormat="1" applyFont="1" applyFill="1" applyAlignment="1">
      <alignment vertical="center"/>
    </xf>
    <xf numFmtId="4" fontId="7" fillId="0" borderId="0" xfId="6" applyNumberFormat="1" applyFont="1" applyFill="1" applyBorder="1" applyAlignment="1">
      <alignment horizontal="center" vertical="center" wrapText="1"/>
    </xf>
    <xf numFmtId="0" fontId="11" fillId="0" borderId="0" xfId="4" applyFont="1" applyFill="1" applyAlignment="1">
      <alignment horizontal="left"/>
    </xf>
    <xf numFmtId="0" fontId="11" fillId="0" borderId="0" xfId="4" applyFont="1" applyFill="1" applyAlignment="1"/>
    <xf numFmtId="168" fontId="6" fillId="0" borderId="2" xfId="6" applyNumberFormat="1" applyFont="1" applyFill="1" applyBorder="1" applyAlignment="1">
      <alignment horizontal="center" vertical="center" wrapText="1"/>
    </xf>
    <xf numFmtId="0" fontId="6" fillId="0" borderId="2" xfId="4" applyFont="1" applyFill="1" applyBorder="1" applyAlignment="1">
      <alignment horizontal="center" vertical="center" wrapText="1"/>
    </xf>
    <xf numFmtId="0" fontId="2" fillId="0" borderId="2" xfId="4" applyFont="1" applyFill="1" applyBorder="1" applyAlignment="1">
      <alignment horizontal="center" vertical="center" wrapText="1"/>
    </xf>
    <xf numFmtId="0" fontId="6" fillId="0" borderId="4" xfId="4" applyFont="1" applyFill="1" applyBorder="1" applyAlignment="1">
      <alignment horizontal="left" vertical="center"/>
    </xf>
    <xf numFmtId="0" fontId="2" fillId="0" borderId="3" xfId="4" applyFont="1" applyFill="1" applyBorder="1" applyAlignment="1">
      <alignment horizontal="left" vertical="center" wrapText="1"/>
    </xf>
    <xf numFmtId="0" fontId="2" fillId="0" borderId="7" xfId="4" applyFont="1" applyFill="1" applyBorder="1" applyAlignment="1">
      <alignment horizontal="left" vertical="center" wrapText="1"/>
    </xf>
    <xf numFmtId="0" fontId="2" fillId="0" borderId="6" xfId="4" applyFont="1" applyFill="1" applyBorder="1" applyAlignment="1">
      <alignment horizontal="left" vertical="center" wrapText="1"/>
    </xf>
    <xf numFmtId="0" fontId="2" fillId="0" borderId="2" xfId="4" applyFont="1" applyFill="1" applyBorder="1" applyAlignment="1">
      <alignment horizontal="center" vertical="center" wrapText="1"/>
    </xf>
    <xf numFmtId="0" fontId="6" fillId="0" borderId="3" xfId="4" applyFont="1" applyFill="1" applyBorder="1" applyAlignment="1">
      <alignment horizontal="left" vertical="center" wrapText="1"/>
    </xf>
    <xf numFmtId="0" fontId="6" fillId="0" borderId="6" xfId="4" applyFont="1" applyFill="1" applyBorder="1" applyAlignment="1">
      <alignment horizontal="left" vertical="center" wrapText="1"/>
    </xf>
    <xf numFmtId="0" fontId="6" fillId="0" borderId="2" xfId="4" applyFont="1" applyFill="1" applyBorder="1" applyAlignment="1">
      <alignment horizontal="center" vertical="center" wrapText="1"/>
    </xf>
    <xf numFmtId="0" fontId="6" fillId="0" borderId="2" xfId="4" applyFont="1" applyFill="1" applyBorder="1" applyAlignment="1">
      <alignment horizontal="left" vertical="center" wrapText="1"/>
    </xf>
    <xf numFmtId="0" fontId="6" fillId="0" borderId="7" xfId="4" applyFont="1" applyFill="1" applyBorder="1" applyAlignment="1">
      <alignment horizontal="left" vertical="center" wrapText="1"/>
    </xf>
    <xf numFmtId="0" fontId="6" fillId="0" borderId="3" xfId="4" applyFont="1" applyFill="1" applyBorder="1" applyAlignment="1">
      <alignment horizontal="center" vertical="top" wrapText="1"/>
    </xf>
    <xf numFmtId="0" fontId="6" fillId="0" borderId="6" xfId="4" applyFont="1" applyFill="1" applyBorder="1" applyAlignment="1">
      <alignment horizontal="center" vertical="top" wrapText="1"/>
    </xf>
    <xf numFmtId="0" fontId="6" fillId="0" borderId="7" xfId="4" applyFont="1" applyFill="1" applyBorder="1" applyAlignment="1">
      <alignment horizontal="center" vertical="top" wrapText="1"/>
    </xf>
    <xf numFmtId="0" fontId="2" fillId="0" borderId="3" xfId="4" applyFont="1" applyFill="1" applyBorder="1" applyAlignment="1">
      <alignment horizontal="left" vertical="top" wrapText="1"/>
    </xf>
    <xf numFmtId="0" fontId="2" fillId="0" borderId="6" xfId="4" applyFont="1" applyFill="1" applyBorder="1" applyAlignment="1">
      <alignment horizontal="left" vertical="top" wrapText="1"/>
    </xf>
    <xf numFmtId="0" fontId="2" fillId="0" borderId="3"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6" fillId="0" borderId="4" xfId="4" applyFont="1" applyFill="1" applyBorder="1" applyAlignment="1">
      <alignment horizontal="left" vertical="center" wrapText="1"/>
    </xf>
    <xf numFmtId="0" fontId="6" fillId="0" borderId="1" xfId="4" applyFont="1" applyFill="1" applyBorder="1" applyAlignment="1">
      <alignment horizontal="left" vertical="center" wrapText="1"/>
    </xf>
    <xf numFmtId="0" fontId="6" fillId="0" borderId="5" xfId="4" applyFont="1" applyFill="1" applyBorder="1" applyAlignment="1">
      <alignment horizontal="left" vertical="center" wrapText="1"/>
    </xf>
    <xf numFmtId="0" fontId="6" fillId="0" borderId="4" xfId="4" applyFont="1" applyFill="1" applyBorder="1" applyAlignment="1">
      <alignment horizontal="left" vertical="center"/>
    </xf>
    <xf numFmtId="0" fontId="6" fillId="0" borderId="1" xfId="4" applyFont="1" applyFill="1" applyBorder="1" applyAlignment="1">
      <alignment horizontal="left" vertical="center"/>
    </xf>
    <xf numFmtId="0" fontId="6" fillId="0" borderId="5" xfId="4" applyFont="1" applyFill="1" applyBorder="1" applyAlignment="1">
      <alignment horizontal="left" vertical="center"/>
    </xf>
    <xf numFmtId="0" fontId="6" fillId="0" borderId="3" xfId="4" applyFont="1" applyFill="1" applyBorder="1" applyAlignment="1">
      <alignment horizontal="center" vertical="center" wrapText="1"/>
    </xf>
    <xf numFmtId="0" fontId="6" fillId="0" borderId="7" xfId="4" applyFont="1" applyFill="1" applyBorder="1" applyAlignment="1">
      <alignment horizontal="center" vertical="center" wrapText="1"/>
    </xf>
    <xf numFmtId="0" fontId="6" fillId="0" borderId="6" xfId="4" applyFont="1" applyFill="1" applyBorder="1" applyAlignment="1">
      <alignment horizontal="center" vertical="center" wrapText="1"/>
    </xf>
    <xf numFmtId="0" fontId="2" fillId="0" borderId="7" xfId="4" applyFont="1" applyFill="1" applyBorder="1" applyAlignment="1">
      <alignment horizontal="left" vertical="top" wrapText="1"/>
    </xf>
    <xf numFmtId="0" fontId="2" fillId="0" borderId="2" xfId="4" applyFont="1" applyFill="1" applyBorder="1" applyAlignment="1">
      <alignment horizontal="left" vertical="center" wrapText="1"/>
    </xf>
    <xf numFmtId="0" fontId="2" fillId="0" borderId="3" xfId="4" applyFont="1" applyFill="1" applyBorder="1" applyAlignment="1">
      <alignment horizontal="center" vertical="top" wrapText="1"/>
    </xf>
    <xf numFmtId="0" fontId="2" fillId="0" borderId="7" xfId="4" applyFont="1" applyFill="1" applyBorder="1" applyAlignment="1">
      <alignment horizontal="center" vertical="top" wrapText="1"/>
    </xf>
    <xf numFmtId="0" fontId="2" fillId="0" borderId="6" xfId="4" applyFont="1" applyFill="1" applyBorder="1" applyAlignment="1">
      <alignment horizontal="center" vertical="top" wrapText="1"/>
    </xf>
    <xf numFmtId="0" fontId="6" fillId="0" borderId="3" xfId="4" applyFont="1" applyFill="1" applyBorder="1" applyAlignment="1">
      <alignment horizontal="center" vertical="top"/>
    </xf>
    <xf numFmtId="0" fontId="6" fillId="0" borderId="7" xfId="4" applyFont="1" applyFill="1" applyBorder="1" applyAlignment="1">
      <alignment horizontal="center" vertical="top"/>
    </xf>
    <xf numFmtId="0" fontId="10" fillId="0" borderId="2" xfId="4" applyFont="1" applyFill="1" applyBorder="1" applyAlignment="1">
      <alignment horizontal="center" vertical="center" wrapText="1"/>
    </xf>
    <xf numFmtId="0" fontId="11" fillId="0" borderId="0" xfId="4" applyFont="1" applyFill="1" applyAlignment="1">
      <alignment horizontal="right"/>
    </xf>
    <xf numFmtId="0" fontId="11" fillId="0" borderId="0" xfId="4" applyFont="1" applyFill="1" applyAlignment="1">
      <alignment horizontal="center"/>
    </xf>
  </cellXfs>
  <cellStyles count="7">
    <cellStyle name="Гиперссылка" xfId="5" builtinId="8"/>
    <cellStyle name="Обычный" xfId="0" builtinId="0"/>
    <cellStyle name="Обычный 2" xfId="3"/>
    <cellStyle name="Обычный 2 2" xfId="4"/>
    <cellStyle name="Обычный 3 2" xfId="1"/>
    <cellStyle name="Обычный 3 2 2" xfId="2"/>
    <cellStyle name="Финансовый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pageSetUpPr fitToPage="1"/>
  </sheetPr>
  <dimension ref="A1:HS393"/>
  <sheetViews>
    <sheetView tabSelected="1" view="pageBreakPreview" topLeftCell="A22" zoomScale="90" zoomScaleNormal="90" zoomScaleSheetLayoutView="90" workbookViewId="0">
      <selection activeCell="H8" sqref="H8"/>
    </sheetView>
  </sheetViews>
  <sheetFormatPr defaultRowHeight="18.75"/>
  <cols>
    <col min="1" max="1" width="38.5703125" style="1" customWidth="1"/>
    <col min="2" max="2" width="40.140625" style="2" customWidth="1"/>
    <col min="3" max="3" width="14.7109375" style="3" customWidth="1"/>
    <col min="4" max="4" width="14.7109375" style="4" customWidth="1"/>
    <col min="5" max="9" width="14.7109375" style="5" customWidth="1"/>
    <col min="10" max="10" width="20.42578125" style="31" customWidth="1"/>
    <col min="11" max="11" width="17.28515625" style="6" customWidth="1"/>
    <col min="12" max="12" width="25.140625" style="6" customWidth="1"/>
    <col min="13" max="13" width="19.140625" style="6" customWidth="1"/>
    <col min="14" max="14" width="23" style="6" customWidth="1"/>
    <col min="15" max="227" width="9.140625" style="5"/>
    <col min="228" max="228" width="38.5703125" style="5" customWidth="1"/>
    <col min="229" max="229" width="40.140625" style="5" customWidth="1"/>
    <col min="230" max="236" width="14.7109375" style="5" customWidth="1"/>
    <col min="237" max="237" width="17.140625" style="5" customWidth="1"/>
    <col min="238" max="483" width="9.140625" style="5"/>
    <col min="484" max="484" width="38.5703125" style="5" customWidth="1"/>
    <col min="485" max="485" width="40.140625" style="5" customWidth="1"/>
    <col min="486" max="492" width="14.7109375" style="5" customWidth="1"/>
    <col min="493" max="493" width="17.140625" style="5" customWidth="1"/>
    <col min="494" max="739" width="9.140625" style="5"/>
    <col min="740" max="740" width="38.5703125" style="5" customWidth="1"/>
    <col min="741" max="741" width="40.140625" style="5" customWidth="1"/>
    <col min="742" max="748" width="14.7109375" style="5" customWidth="1"/>
    <col min="749" max="749" width="17.140625" style="5" customWidth="1"/>
    <col min="750" max="995" width="9.140625" style="5"/>
    <col min="996" max="996" width="38.5703125" style="5" customWidth="1"/>
    <col min="997" max="997" width="40.140625" style="5" customWidth="1"/>
    <col min="998" max="1004" width="14.7109375" style="5" customWidth="1"/>
    <col min="1005" max="1005" width="17.140625" style="5" customWidth="1"/>
    <col min="1006" max="1251" width="9.140625" style="5"/>
    <col min="1252" max="1252" width="38.5703125" style="5" customWidth="1"/>
    <col min="1253" max="1253" width="40.140625" style="5" customWidth="1"/>
    <col min="1254" max="1260" width="14.7109375" style="5" customWidth="1"/>
    <col min="1261" max="1261" width="17.140625" style="5" customWidth="1"/>
    <col min="1262" max="1507" width="9.140625" style="5"/>
    <col min="1508" max="1508" width="38.5703125" style="5" customWidth="1"/>
    <col min="1509" max="1509" width="40.140625" style="5" customWidth="1"/>
    <col min="1510" max="1516" width="14.7109375" style="5" customWidth="1"/>
    <col min="1517" max="1517" width="17.140625" style="5" customWidth="1"/>
    <col min="1518" max="1763" width="9.140625" style="5"/>
    <col min="1764" max="1764" width="38.5703125" style="5" customWidth="1"/>
    <col min="1765" max="1765" width="40.140625" style="5" customWidth="1"/>
    <col min="1766" max="1772" width="14.7109375" style="5" customWidth="1"/>
    <col min="1773" max="1773" width="17.140625" style="5" customWidth="1"/>
    <col min="1774" max="2019" width="9.140625" style="5"/>
    <col min="2020" max="2020" width="38.5703125" style="5" customWidth="1"/>
    <col min="2021" max="2021" width="40.140625" style="5" customWidth="1"/>
    <col min="2022" max="2028" width="14.7109375" style="5" customWidth="1"/>
    <col min="2029" max="2029" width="17.140625" style="5" customWidth="1"/>
    <col min="2030" max="2275" width="9.140625" style="5"/>
    <col min="2276" max="2276" width="38.5703125" style="5" customWidth="1"/>
    <col min="2277" max="2277" width="40.140625" style="5" customWidth="1"/>
    <col min="2278" max="2284" width="14.7109375" style="5" customWidth="1"/>
    <col min="2285" max="2285" width="17.140625" style="5" customWidth="1"/>
    <col min="2286" max="2531" width="9.140625" style="5"/>
    <col min="2532" max="2532" width="38.5703125" style="5" customWidth="1"/>
    <col min="2533" max="2533" width="40.140625" style="5" customWidth="1"/>
    <col min="2534" max="2540" width="14.7109375" style="5" customWidth="1"/>
    <col min="2541" max="2541" width="17.140625" style="5" customWidth="1"/>
    <col min="2542" max="2787" width="9.140625" style="5"/>
    <col min="2788" max="2788" width="38.5703125" style="5" customWidth="1"/>
    <col min="2789" max="2789" width="40.140625" style="5" customWidth="1"/>
    <col min="2790" max="2796" width="14.7109375" style="5" customWidth="1"/>
    <col min="2797" max="2797" width="17.140625" style="5" customWidth="1"/>
    <col min="2798" max="3043" width="9.140625" style="5"/>
    <col min="3044" max="3044" width="38.5703125" style="5" customWidth="1"/>
    <col min="3045" max="3045" width="40.140625" style="5" customWidth="1"/>
    <col min="3046" max="3052" width="14.7109375" style="5" customWidth="1"/>
    <col min="3053" max="3053" width="17.140625" style="5" customWidth="1"/>
    <col min="3054" max="3299" width="9.140625" style="5"/>
    <col min="3300" max="3300" width="38.5703125" style="5" customWidth="1"/>
    <col min="3301" max="3301" width="40.140625" style="5" customWidth="1"/>
    <col min="3302" max="3308" width="14.7109375" style="5" customWidth="1"/>
    <col min="3309" max="3309" width="17.140625" style="5" customWidth="1"/>
    <col min="3310" max="3555" width="9.140625" style="5"/>
    <col min="3556" max="3556" width="38.5703125" style="5" customWidth="1"/>
    <col min="3557" max="3557" width="40.140625" style="5" customWidth="1"/>
    <col min="3558" max="3564" width="14.7109375" style="5" customWidth="1"/>
    <col min="3565" max="3565" width="17.140625" style="5" customWidth="1"/>
    <col min="3566" max="3811" width="9.140625" style="5"/>
    <col min="3812" max="3812" width="38.5703125" style="5" customWidth="1"/>
    <col min="3813" max="3813" width="40.140625" style="5" customWidth="1"/>
    <col min="3814" max="3820" width="14.7109375" style="5" customWidth="1"/>
    <col min="3821" max="3821" width="17.140625" style="5" customWidth="1"/>
    <col min="3822" max="4067" width="9.140625" style="5"/>
    <col min="4068" max="4068" width="38.5703125" style="5" customWidth="1"/>
    <col min="4069" max="4069" width="40.140625" style="5" customWidth="1"/>
    <col min="4070" max="4076" width="14.7109375" style="5" customWidth="1"/>
    <col min="4077" max="4077" width="17.140625" style="5" customWidth="1"/>
    <col min="4078" max="4323" width="9.140625" style="5"/>
    <col min="4324" max="4324" width="38.5703125" style="5" customWidth="1"/>
    <col min="4325" max="4325" width="40.140625" style="5" customWidth="1"/>
    <col min="4326" max="4332" width="14.7109375" style="5" customWidth="1"/>
    <col min="4333" max="4333" width="17.140625" style="5" customWidth="1"/>
    <col min="4334" max="4579" width="9.140625" style="5"/>
    <col min="4580" max="4580" width="38.5703125" style="5" customWidth="1"/>
    <col min="4581" max="4581" width="40.140625" style="5" customWidth="1"/>
    <col min="4582" max="4588" width="14.7109375" style="5" customWidth="1"/>
    <col min="4589" max="4589" width="17.140625" style="5" customWidth="1"/>
    <col min="4590" max="4835" width="9.140625" style="5"/>
    <col min="4836" max="4836" width="38.5703125" style="5" customWidth="1"/>
    <col min="4837" max="4837" width="40.140625" style="5" customWidth="1"/>
    <col min="4838" max="4844" width="14.7109375" style="5" customWidth="1"/>
    <col min="4845" max="4845" width="17.140625" style="5" customWidth="1"/>
    <col min="4846" max="5091" width="9.140625" style="5"/>
    <col min="5092" max="5092" width="38.5703125" style="5" customWidth="1"/>
    <col min="5093" max="5093" width="40.140625" style="5" customWidth="1"/>
    <col min="5094" max="5100" width="14.7109375" style="5" customWidth="1"/>
    <col min="5101" max="5101" width="17.140625" style="5" customWidth="1"/>
    <col min="5102" max="5347" width="9.140625" style="5"/>
    <col min="5348" max="5348" width="38.5703125" style="5" customWidth="1"/>
    <col min="5349" max="5349" width="40.140625" style="5" customWidth="1"/>
    <col min="5350" max="5356" width="14.7109375" style="5" customWidth="1"/>
    <col min="5357" max="5357" width="17.140625" style="5" customWidth="1"/>
    <col min="5358" max="5603" width="9.140625" style="5"/>
    <col min="5604" max="5604" width="38.5703125" style="5" customWidth="1"/>
    <col min="5605" max="5605" width="40.140625" style="5" customWidth="1"/>
    <col min="5606" max="5612" width="14.7109375" style="5" customWidth="1"/>
    <col min="5613" max="5613" width="17.140625" style="5" customWidth="1"/>
    <col min="5614" max="5859" width="9.140625" style="5"/>
    <col min="5860" max="5860" width="38.5703125" style="5" customWidth="1"/>
    <col min="5861" max="5861" width="40.140625" style="5" customWidth="1"/>
    <col min="5862" max="5868" width="14.7109375" style="5" customWidth="1"/>
    <col min="5869" max="5869" width="17.140625" style="5" customWidth="1"/>
    <col min="5870" max="6115" width="9.140625" style="5"/>
    <col min="6116" max="6116" width="38.5703125" style="5" customWidth="1"/>
    <col min="6117" max="6117" width="40.140625" style="5" customWidth="1"/>
    <col min="6118" max="6124" width="14.7109375" style="5" customWidth="1"/>
    <col min="6125" max="6125" width="17.140625" style="5" customWidth="1"/>
    <col min="6126" max="6371" width="9.140625" style="5"/>
    <col min="6372" max="6372" width="38.5703125" style="5" customWidth="1"/>
    <col min="6373" max="6373" width="40.140625" style="5" customWidth="1"/>
    <col min="6374" max="6380" width="14.7109375" style="5" customWidth="1"/>
    <col min="6381" max="6381" width="17.140625" style="5" customWidth="1"/>
    <col min="6382" max="6627" width="9.140625" style="5"/>
    <col min="6628" max="6628" width="38.5703125" style="5" customWidth="1"/>
    <col min="6629" max="6629" width="40.140625" style="5" customWidth="1"/>
    <col min="6630" max="6636" width="14.7109375" style="5" customWidth="1"/>
    <col min="6637" max="6637" width="17.140625" style="5" customWidth="1"/>
    <col min="6638" max="6883" width="9.140625" style="5"/>
    <col min="6884" max="6884" width="38.5703125" style="5" customWidth="1"/>
    <col min="6885" max="6885" width="40.140625" style="5" customWidth="1"/>
    <col min="6886" max="6892" width="14.7109375" style="5" customWidth="1"/>
    <col min="6893" max="6893" width="17.140625" style="5" customWidth="1"/>
    <col min="6894" max="7139" width="9.140625" style="5"/>
    <col min="7140" max="7140" width="38.5703125" style="5" customWidth="1"/>
    <col min="7141" max="7141" width="40.140625" style="5" customWidth="1"/>
    <col min="7142" max="7148" width="14.7109375" style="5" customWidth="1"/>
    <col min="7149" max="7149" width="17.140625" style="5" customWidth="1"/>
    <col min="7150" max="7395" width="9.140625" style="5"/>
    <col min="7396" max="7396" width="38.5703125" style="5" customWidth="1"/>
    <col min="7397" max="7397" width="40.140625" style="5" customWidth="1"/>
    <col min="7398" max="7404" width="14.7109375" style="5" customWidth="1"/>
    <col min="7405" max="7405" width="17.140625" style="5" customWidth="1"/>
    <col min="7406" max="7651" width="9.140625" style="5"/>
    <col min="7652" max="7652" width="38.5703125" style="5" customWidth="1"/>
    <col min="7653" max="7653" width="40.140625" style="5" customWidth="1"/>
    <col min="7654" max="7660" width="14.7109375" style="5" customWidth="1"/>
    <col min="7661" max="7661" width="17.140625" style="5" customWidth="1"/>
    <col min="7662" max="7907" width="9.140625" style="5"/>
    <col min="7908" max="7908" width="38.5703125" style="5" customWidth="1"/>
    <col min="7909" max="7909" width="40.140625" style="5" customWidth="1"/>
    <col min="7910" max="7916" width="14.7109375" style="5" customWidth="1"/>
    <col min="7917" max="7917" width="17.140625" style="5" customWidth="1"/>
    <col min="7918" max="8163" width="9.140625" style="5"/>
    <col min="8164" max="8164" width="38.5703125" style="5" customWidth="1"/>
    <col min="8165" max="8165" width="40.140625" style="5" customWidth="1"/>
    <col min="8166" max="8172" width="14.7109375" style="5" customWidth="1"/>
    <col min="8173" max="8173" width="17.140625" style="5" customWidth="1"/>
    <col min="8174" max="8419" width="9.140625" style="5"/>
    <col min="8420" max="8420" width="38.5703125" style="5" customWidth="1"/>
    <col min="8421" max="8421" width="40.140625" style="5" customWidth="1"/>
    <col min="8422" max="8428" width="14.7109375" style="5" customWidth="1"/>
    <col min="8429" max="8429" width="17.140625" style="5" customWidth="1"/>
    <col min="8430" max="8675" width="9.140625" style="5"/>
    <col min="8676" max="8676" width="38.5703125" style="5" customWidth="1"/>
    <col min="8677" max="8677" width="40.140625" style="5" customWidth="1"/>
    <col min="8678" max="8684" width="14.7109375" style="5" customWidth="1"/>
    <col min="8685" max="8685" width="17.140625" style="5" customWidth="1"/>
    <col min="8686" max="8931" width="9.140625" style="5"/>
    <col min="8932" max="8932" width="38.5703125" style="5" customWidth="1"/>
    <col min="8933" max="8933" width="40.140625" style="5" customWidth="1"/>
    <col min="8934" max="8940" width="14.7109375" style="5" customWidth="1"/>
    <col min="8941" max="8941" width="17.140625" style="5" customWidth="1"/>
    <col min="8942" max="9187" width="9.140625" style="5"/>
    <col min="9188" max="9188" width="38.5703125" style="5" customWidth="1"/>
    <col min="9189" max="9189" width="40.140625" style="5" customWidth="1"/>
    <col min="9190" max="9196" width="14.7109375" style="5" customWidth="1"/>
    <col min="9197" max="9197" width="17.140625" style="5" customWidth="1"/>
    <col min="9198" max="9443" width="9.140625" style="5"/>
    <col min="9444" max="9444" width="38.5703125" style="5" customWidth="1"/>
    <col min="9445" max="9445" width="40.140625" style="5" customWidth="1"/>
    <col min="9446" max="9452" width="14.7109375" style="5" customWidth="1"/>
    <col min="9453" max="9453" width="17.140625" style="5" customWidth="1"/>
    <col min="9454" max="9699" width="9.140625" style="5"/>
    <col min="9700" max="9700" width="38.5703125" style="5" customWidth="1"/>
    <col min="9701" max="9701" width="40.140625" style="5" customWidth="1"/>
    <col min="9702" max="9708" width="14.7109375" style="5" customWidth="1"/>
    <col min="9709" max="9709" width="17.140625" style="5" customWidth="1"/>
    <col min="9710" max="9955" width="9.140625" style="5"/>
    <col min="9956" max="9956" width="38.5703125" style="5" customWidth="1"/>
    <col min="9957" max="9957" width="40.140625" style="5" customWidth="1"/>
    <col min="9958" max="9964" width="14.7109375" style="5" customWidth="1"/>
    <col min="9965" max="9965" width="17.140625" style="5" customWidth="1"/>
    <col min="9966" max="10211" width="9.140625" style="5"/>
    <col min="10212" max="10212" width="38.5703125" style="5" customWidth="1"/>
    <col min="10213" max="10213" width="40.140625" style="5" customWidth="1"/>
    <col min="10214" max="10220" width="14.7109375" style="5" customWidth="1"/>
    <col min="10221" max="10221" width="17.140625" style="5" customWidth="1"/>
    <col min="10222" max="10467" width="9.140625" style="5"/>
    <col min="10468" max="10468" width="38.5703125" style="5" customWidth="1"/>
    <col min="10469" max="10469" width="40.140625" style="5" customWidth="1"/>
    <col min="10470" max="10476" width="14.7109375" style="5" customWidth="1"/>
    <col min="10477" max="10477" width="17.140625" style="5" customWidth="1"/>
    <col min="10478" max="10723" width="9.140625" style="5"/>
    <col min="10724" max="10724" width="38.5703125" style="5" customWidth="1"/>
    <col min="10725" max="10725" width="40.140625" style="5" customWidth="1"/>
    <col min="10726" max="10732" width="14.7109375" style="5" customWidth="1"/>
    <col min="10733" max="10733" width="17.140625" style="5" customWidth="1"/>
    <col min="10734" max="10979" width="9.140625" style="5"/>
    <col min="10980" max="10980" width="38.5703125" style="5" customWidth="1"/>
    <col min="10981" max="10981" width="40.140625" style="5" customWidth="1"/>
    <col min="10982" max="10988" width="14.7109375" style="5" customWidth="1"/>
    <col min="10989" max="10989" width="17.140625" style="5" customWidth="1"/>
    <col min="10990" max="11235" width="9.140625" style="5"/>
    <col min="11236" max="11236" width="38.5703125" style="5" customWidth="1"/>
    <col min="11237" max="11237" width="40.140625" style="5" customWidth="1"/>
    <col min="11238" max="11244" width="14.7109375" style="5" customWidth="1"/>
    <col min="11245" max="11245" width="17.140625" style="5" customWidth="1"/>
    <col min="11246" max="11491" width="9.140625" style="5"/>
    <col min="11492" max="11492" width="38.5703125" style="5" customWidth="1"/>
    <col min="11493" max="11493" width="40.140625" style="5" customWidth="1"/>
    <col min="11494" max="11500" width="14.7109375" style="5" customWidth="1"/>
    <col min="11501" max="11501" width="17.140625" style="5" customWidth="1"/>
    <col min="11502" max="11747" width="9.140625" style="5"/>
    <col min="11748" max="11748" width="38.5703125" style="5" customWidth="1"/>
    <col min="11749" max="11749" width="40.140625" style="5" customWidth="1"/>
    <col min="11750" max="11756" width="14.7109375" style="5" customWidth="1"/>
    <col min="11757" max="11757" width="17.140625" style="5" customWidth="1"/>
    <col min="11758" max="12003" width="9.140625" style="5"/>
    <col min="12004" max="12004" width="38.5703125" style="5" customWidth="1"/>
    <col min="12005" max="12005" width="40.140625" style="5" customWidth="1"/>
    <col min="12006" max="12012" width="14.7109375" style="5" customWidth="1"/>
    <col min="12013" max="12013" width="17.140625" style="5" customWidth="1"/>
    <col min="12014" max="12259" width="9.140625" style="5"/>
    <col min="12260" max="12260" width="38.5703125" style="5" customWidth="1"/>
    <col min="12261" max="12261" width="40.140625" style="5" customWidth="1"/>
    <col min="12262" max="12268" width="14.7109375" style="5" customWidth="1"/>
    <col min="12269" max="12269" width="17.140625" style="5" customWidth="1"/>
    <col min="12270" max="12515" width="9.140625" style="5"/>
    <col min="12516" max="12516" width="38.5703125" style="5" customWidth="1"/>
    <col min="12517" max="12517" width="40.140625" style="5" customWidth="1"/>
    <col min="12518" max="12524" width="14.7109375" style="5" customWidth="1"/>
    <col min="12525" max="12525" width="17.140625" style="5" customWidth="1"/>
    <col min="12526" max="12771" width="9.140625" style="5"/>
    <col min="12772" max="12772" width="38.5703125" style="5" customWidth="1"/>
    <col min="12773" max="12773" width="40.140625" style="5" customWidth="1"/>
    <col min="12774" max="12780" width="14.7109375" style="5" customWidth="1"/>
    <col min="12781" max="12781" width="17.140625" style="5" customWidth="1"/>
    <col min="12782" max="13027" width="9.140625" style="5"/>
    <col min="13028" max="13028" width="38.5703125" style="5" customWidth="1"/>
    <col min="13029" max="13029" width="40.140625" style="5" customWidth="1"/>
    <col min="13030" max="13036" width="14.7109375" style="5" customWidth="1"/>
    <col min="13037" max="13037" width="17.140625" style="5" customWidth="1"/>
    <col min="13038" max="13283" width="9.140625" style="5"/>
    <col min="13284" max="13284" width="38.5703125" style="5" customWidth="1"/>
    <col min="13285" max="13285" width="40.140625" style="5" customWidth="1"/>
    <col min="13286" max="13292" width="14.7109375" style="5" customWidth="1"/>
    <col min="13293" max="13293" width="17.140625" style="5" customWidth="1"/>
    <col min="13294" max="13539" width="9.140625" style="5"/>
    <col min="13540" max="13540" width="38.5703125" style="5" customWidth="1"/>
    <col min="13541" max="13541" width="40.140625" style="5" customWidth="1"/>
    <col min="13542" max="13548" width="14.7109375" style="5" customWidth="1"/>
    <col min="13549" max="13549" width="17.140625" style="5" customWidth="1"/>
    <col min="13550" max="13795" width="9.140625" style="5"/>
    <col min="13796" max="13796" width="38.5703125" style="5" customWidth="1"/>
    <col min="13797" max="13797" width="40.140625" style="5" customWidth="1"/>
    <col min="13798" max="13804" width="14.7109375" style="5" customWidth="1"/>
    <col min="13805" max="13805" width="17.140625" style="5" customWidth="1"/>
    <col min="13806" max="14051" width="9.140625" style="5"/>
    <col min="14052" max="14052" width="38.5703125" style="5" customWidth="1"/>
    <col min="14053" max="14053" width="40.140625" style="5" customWidth="1"/>
    <col min="14054" max="14060" width="14.7109375" style="5" customWidth="1"/>
    <col min="14061" max="14061" width="17.140625" style="5" customWidth="1"/>
    <col min="14062" max="14307" width="9.140625" style="5"/>
    <col min="14308" max="14308" width="38.5703125" style="5" customWidth="1"/>
    <col min="14309" max="14309" width="40.140625" style="5" customWidth="1"/>
    <col min="14310" max="14316" width="14.7109375" style="5" customWidth="1"/>
    <col min="14317" max="14317" width="17.140625" style="5" customWidth="1"/>
    <col min="14318" max="14563" width="9.140625" style="5"/>
    <col min="14564" max="14564" width="38.5703125" style="5" customWidth="1"/>
    <col min="14565" max="14565" width="40.140625" style="5" customWidth="1"/>
    <col min="14566" max="14572" width="14.7109375" style="5" customWidth="1"/>
    <col min="14573" max="14573" width="17.140625" style="5" customWidth="1"/>
    <col min="14574" max="14819" width="9.140625" style="5"/>
    <col min="14820" max="14820" width="38.5703125" style="5" customWidth="1"/>
    <col min="14821" max="14821" width="40.140625" style="5" customWidth="1"/>
    <col min="14822" max="14828" width="14.7109375" style="5" customWidth="1"/>
    <col min="14829" max="14829" width="17.140625" style="5" customWidth="1"/>
    <col min="14830" max="15075" width="9.140625" style="5"/>
    <col min="15076" max="15076" width="38.5703125" style="5" customWidth="1"/>
    <col min="15077" max="15077" width="40.140625" style="5" customWidth="1"/>
    <col min="15078" max="15084" width="14.7109375" style="5" customWidth="1"/>
    <col min="15085" max="15085" width="17.140625" style="5" customWidth="1"/>
    <col min="15086" max="15331" width="9.140625" style="5"/>
    <col min="15332" max="15332" width="38.5703125" style="5" customWidth="1"/>
    <col min="15333" max="15333" width="40.140625" style="5" customWidth="1"/>
    <col min="15334" max="15340" width="14.7109375" style="5" customWidth="1"/>
    <col min="15341" max="15341" width="17.140625" style="5" customWidth="1"/>
    <col min="15342" max="15587" width="9.140625" style="5"/>
    <col min="15588" max="15588" width="38.5703125" style="5" customWidth="1"/>
    <col min="15589" max="15589" width="40.140625" style="5" customWidth="1"/>
    <col min="15590" max="15596" width="14.7109375" style="5" customWidth="1"/>
    <col min="15597" max="15597" width="17.140625" style="5" customWidth="1"/>
    <col min="15598" max="15843" width="9.140625" style="5"/>
    <col min="15844" max="15844" width="38.5703125" style="5" customWidth="1"/>
    <col min="15845" max="15845" width="40.140625" style="5" customWidth="1"/>
    <col min="15846" max="15852" width="14.7109375" style="5" customWidth="1"/>
    <col min="15853" max="15853" width="17.140625" style="5" customWidth="1"/>
    <col min="15854" max="16099" width="9.140625" style="5"/>
    <col min="16100" max="16100" width="38.5703125" style="5" customWidth="1"/>
    <col min="16101" max="16101" width="40.140625" style="5" customWidth="1"/>
    <col min="16102" max="16108" width="14.7109375" style="5" customWidth="1"/>
    <col min="16109" max="16109" width="17.140625" style="5" customWidth="1"/>
    <col min="16110" max="16384" width="9.140625" style="5"/>
  </cols>
  <sheetData>
    <row r="1" spans="1:227" ht="33" customHeight="1">
      <c r="I1" s="60" t="s">
        <v>1</v>
      </c>
      <c r="J1" s="45"/>
    </row>
    <row r="2" spans="1:227">
      <c r="I2" s="7" t="s">
        <v>2</v>
      </c>
      <c r="J2" s="46"/>
    </row>
    <row r="3" spans="1:227">
      <c r="F3" s="65"/>
      <c r="G3" s="65" t="s">
        <v>96</v>
      </c>
      <c r="H3" s="65"/>
      <c r="I3" s="65"/>
      <c r="J3" s="37"/>
    </row>
    <row r="4" spans="1:227">
      <c r="F4" s="65"/>
      <c r="G4" s="65" t="s">
        <v>97</v>
      </c>
      <c r="H4" s="65"/>
      <c r="I4" s="65"/>
      <c r="J4" s="37"/>
    </row>
    <row r="5" spans="1:227">
      <c r="F5" s="104" t="s">
        <v>100</v>
      </c>
      <c r="G5" s="104"/>
      <c r="H5" s="104"/>
      <c r="I5" s="104"/>
      <c r="J5" s="37"/>
    </row>
    <row r="6" spans="1:227">
      <c r="F6" s="61"/>
      <c r="G6" s="64"/>
      <c r="H6" s="103" t="s">
        <v>99</v>
      </c>
      <c r="I6" s="103"/>
      <c r="J6" s="37"/>
    </row>
    <row r="8" spans="1:227">
      <c r="B8" s="8"/>
      <c r="C8" s="8"/>
      <c r="D8" s="9" t="s">
        <v>3</v>
      </c>
      <c r="E8" s="8"/>
      <c r="F8" s="8"/>
      <c r="G8" s="8"/>
      <c r="H8" s="8"/>
      <c r="I8" s="8"/>
      <c r="J8" s="47"/>
    </row>
    <row r="9" spans="1:227">
      <c r="A9" s="10"/>
      <c r="B9" s="11"/>
      <c r="C9" s="11"/>
      <c r="D9" s="12" t="s">
        <v>4</v>
      </c>
      <c r="E9" s="11"/>
      <c r="F9" s="11"/>
      <c r="G9" s="11"/>
      <c r="H9" s="11"/>
      <c r="I9" s="11"/>
      <c r="J9" s="48"/>
      <c r="K9" s="34"/>
      <c r="L9" s="34"/>
      <c r="M9" s="34"/>
      <c r="N9" s="34"/>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row>
    <row r="10" spans="1:227">
      <c r="I10" s="60" t="s">
        <v>5</v>
      </c>
      <c r="J10" s="45"/>
    </row>
    <row r="11" spans="1:227">
      <c r="A11" s="92" t="s">
        <v>6</v>
      </c>
      <c r="B11" s="76" t="s">
        <v>7</v>
      </c>
      <c r="C11" s="76" t="s">
        <v>8</v>
      </c>
      <c r="D11" s="76" t="s">
        <v>9</v>
      </c>
      <c r="E11" s="76"/>
      <c r="F11" s="76"/>
      <c r="G11" s="76"/>
      <c r="H11" s="76"/>
      <c r="I11" s="76"/>
      <c r="J11" s="38"/>
    </row>
    <row r="12" spans="1:227" ht="62.25" customHeight="1">
      <c r="A12" s="94"/>
      <c r="B12" s="76"/>
      <c r="C12" s="76"/>
      <c r="D12" s="32" t="s">
        <v>10</v>
      </c>
      <c r="E12" s="67" t="s">
        <v>11</v>
      </c>
      <c r="F12" s="67" t="s">
        <v>12</v>
      </c>
      <c r="G12" s="67" t="s">
        <v>13</v>
      </c>
      <c r="H12" s="67" t="s">
        <v>14</v>
      </c>
      <c r="I12" s="67" t="s">
        <v>15</v>
      </c>
      <c r="J12" s="38"/>
      <c r="K12" s="38"/>
      <c r="L12" s="38"/>
      <c r="M12" s="59"/>
    </row>
    <row r="13" spans="1:227">
      <c r="A13" s="68">
        <v>1</v>
      </c>
      <c r="B13" s="68">
        <v>2</v>
      </c>
      <c r="C13" s="68">
        <v>3</v>
      </c>
      <c r="D13" s="67">
        <v>4</v>
      </c>
      <c r="E13" s="33">
        <v>5</v>
      </c>
      <c r="F13" s="33">
        <v>6</v>
      </c>
      <c r="G13" s="33">
        <v>7</v>
      </c>
      <c r="H13" s="33">
        <v>8</v>
      </c>
      <c r="I13" s="33">
        <v>9</v>
      </c>
      <c r="J13" s="39"/>
    </row>
    <row r="14" spans="1:227" ht="38.1" customHeight="1">
      <c r="A14" s="77" t="s">
        <v>4</v>
      </c>
      <c r="B14" s="102" t="s">
        <v>86</v>
      </c>
      <c r="C14" s="67">
        <v>2022</v>
      </c>
      <c r="D14" s="16">
        <f t="shared" ref="D14:I15" si="0">D23+D51+D151</f>
        <v>277015.59999999998</v>
      </c>
      <c r="E14" s="16">
        <f t="shared" si="0"/>
        <v>11485.4</v>
      </c>
      <c r="F14" s="16">
        <f t="shared" si="0"/>
        <v>69181.099999999991</v>
      </c>
      <c r="G14" s="16">
        <f t="shared" si="0"/>
        <v>995.7</v>
      </c>
      <c r="H14" s="16">
        <f t="shared" si="0"/>
        <v>195353.4</v>
      </c>
      <c r="I14" s="16">
        <f t="shared" si="0"/>
        <v>0</v>
      </c>
      <c r="J14" s="40"/>
    </row>
    <row r="15" spans="1:227" ht="38.1" customHeight="1">
      <c r="A15" s="77"/>
      <c r="B15" s="102"/>
      <c r="C15" s="67">
        <v>2023</v>
      </c>
      <c r="D15" s="16">
        <f t="shared" si="0"/>
        <v>408613.69999999995</v>
      </c>
      <c r="E15" s="16">
        <f t="shared" si="0"/>
        <v>95082.099999999991</v>
      </c>
      <c r="F15" s="16">
        <f t="shared" si="0"/>
        <v>70635.700000000012</v>
      </c>
      <c r="G15" s="16">
        <f t="shared" si="0"/>
        <v>37769.4</v>
      </c>
      <c r="H15" s="16">
        <f t="shared" si="0"/>
        <v>205126.49999999997</v>
      </c>
      <c r="I15" s="16">
        <f t="shared" si="0"/>
        <v>0</v>
      </c>
      <c r="J15" s="40"/>
    </row>
    <row r="16" spans="1:227" ht="38.1" customHeight="1">
      <c r="A16" s="77"/>
      <c r="B16" s="102"/>
      <c r="C16" s="67">
        <v>2024</v>
      </c>
      <c r="D16" s="16">
        <f t="shared" ref="D16:I17" si="1">D25+D99+D121+D153</f>
        <v>344407</v>
      </c>
      <c r="E16" s="16">
        <f t="shared" si="1"/>
        <v>5298.8</v>
      </c>
      <c r="F16" s="16">
        <f t="shared" si="1"/>
        <v>55153.399999999994</v>
      </c>
      <c r="G16" s="16">
        <f t="shared" si="1"/>
        <v>91785.599999999991</v>
      </c>
      <c r="H16" s="16">
        <f t="shared" si="1"/>
        <v>182169.2</v>
      </c>
      <c r="I16" s="16">
        <f t="shared" si="1"/>
        <v>10000</v>
      </c>
      <c r="J16" s="40"/>
      <c r="L16" s="56"/>
      <c r="M16" s="3"/>
      <c r="N16" s="56"/>
    </row>
    <row r="17" spans="1:227" ht="38.1" customHeight="1">
      <c r="A17" s="77"/>
      <c r="B17" s="102"/>
      <c r="C17" s="67">
        <v>2025</v>
      </c>
      <c r="D17" s="16">
        <f t="shared" si="1"/>
        <v>511956.69999999995</v>
      </c>
      <c r="E17" s="16">
        <f t="shared" si="1"/>
        <v>92235.9</v>
      </c>
      <c r="F17" s="16">
        <f t="shared" si="1"/>
        <v>102293.3</v>
      </c>
      <c r="G17" s="16">
        <f t="shared" si="1"/>
        <v>126159.2</v>
      </c>
      <c r="H17" s="16">
        <f t="shared" si="1"/>
        <v>184268.3</v>
      </c>
      <c r="I17" s="16">
        <f t="shared" si="1"/>
        <v>7000</v>
      </c>
      <c r="J17" s="40"/>
      <c r="K17" s="40"/>
      <c r="L17" s="57"/>
      <c r="M17" s="57"/>
      <c r="N17" s="55"/>
    </row>
    <row r="18" spans="1:227" s="30" customFormat="1" ht="38.1" customHeight="1">
      <c r="A18" s="77"/>
      <c r="B18" s="102"/>
      <c r="C18" s="67">
        <v>2026</v>
      </c>
      <c r="D18" s="16">
        <f>SUM(E18:I18)</f>
        <v>211558.80000000002</v>
      </c>
      <c r="E18" s="16">
        <f>E101+E123+E155</f>
        <v>0</v>
      </c>
      <c r="F18" s="16">
        <f>F101+F123+F155</f>
        <v>3054.3</v>
      </c>
      <c r="G18" s="16">
        <f>G101+G123+G155</f>
        <v>0</v>
      </c>
      <c r="H18" s="16">
        <f>H101+H123+H155</f>
        <v>202504.50000000003</v>
      </c>
      <c r="I18" s="16">
        <f>I101+I123+I155</f>
        <v>6000</v>
      </c>
      <c r="J18" s="40"/>
      <c r="K18" s="40"/>
      <c r="L18" s="56"/>
      <c r="M18" s="62"/>
      <c r="N18" s="62"/>
    </row>
    <row r="19" spans="1:227" ht="38.1" customHeight="1">
      <c r="A19" s="77"/>
      <c r="B19" s="102"/>
      <c r="C19" s="67">
        <v>2027</v>
      </c>
      <c r="D19" s="66">
        <f>SUM(E19:I19)</f>
        <v>205357.30000000002</v>
      </c>
      <c r="E19" s="66">
        <f t="shared" ref="E19:I20" si="2">E102+E156</f>
        <v>0</v>
      </c>
      <c r="F19" s="66">
        <f t="shared" si="2"/>
        <v>0</v>
      </c>
      <c r="G19" s="66">
        <f t="shared" si="2"/>
        <v>0</v>
      </c>
      <c r="H19" s="66">
        <f t="shared" si="2"/>
        <v>205357.30000000002</v>
      </c>
      <c r="I19" s="66">
        <f t="shared" si="2"/>
        <v>0</v>
      </c>
      <c r="J19" s="40"/>
      <c r="K19" s="40"/>
      <c r="L19" s="56"/>
    </row>
    <row r="20" spans="1:227" ht="38.1" customHeight="1">
      <c r="A20" s="77"/>
      <c r="B20" s="102"/>
      <c r="C20" s="67">
        <v>2028</v>
      </c>
      <c r="D20" s="66">
        <f>SUM(E20:I20)</f>
        <v>198901.3</v>
      </c>
      <c r="E20" s="66">
        <f t="shared" si="2"/>
        <v>0</v>
      </c>
      <c r="F20" s="66">
        <f t="shared" si="2"/>
        <v>0</v>
      </c>
      <c r="G20" s="66">
        <f t="shared" si="2"/>
        <v>0</v>
      </c>
      <c r="H20" s="66">
        <f t="shared" si="2"/>
        <v>198901.3</v>
      </c>
      <c r="I20" s="66">
        <f t="shared" si="2"/>
        <v>0</v>
      </c>
      <c r="J20" s="40"/>
      <c r="K20" s="40"/>
      <c r="L20" s="56"/>
    </row>
    <row r="21" spans="1:227" ht="38.1" customHeight="1">
      <c r="A21" s="77"/>
      <c r="B21" s="102"/>
      <c r="C21" s="67" t="s">
        <v>16</v>
      </c>
      <c r="D21" s="16">
        <f>SUM(D14:D20)</f>
        <v>2157810.4</v>
      </c>
      <c r="E21" s="16">
        <f t="shared" ref="E21:H21" si="3">SUM(E14:E20)</f>
        <v>204102.19999999998</v>
      </c>
      <c r="F21" s="16">
        <f t="shared" si="3"/>
        <v>300317.8</v>
      </c>
      <c r="G21" s="16">
        <f t="shared" si="3"/>
        <v>256709.89999999997</v>
      </c>
      <c r="H21" s="16">
        <f t="shared" si="3"/>
        <v>1373680.5</v>
      </c>
      <c r="I21" s="16">
        <f>SUM(I14:I20)</f>
        <v>23000</v>
      </c>
      <c r="J21" s="40"/>
    </row>
    <row r="22" spans="1:227">
      <c r="A22" s="25" t="s">
        <v>17</v>
      </c>
      <c r="B22" s="26"/>
      <c r="C22" s="27"/>
      <c r="D22" s="28"/>
      <c r="E22" s="28"/>
      <c r="F22" s="28"/>
      <c r="G22" s="28"/>
      <c r="H22" s="28"/>
      <c r="I22" s="29"/>
      <c r="J22" s="40"/>
    </row>
    <row r="23" spans="1:227" ht="18.75" customHeight="1">
      <c r="A23" s="74" t="s">
        <v>78</v>
      </c>
      <c r="B23" s="79"/>
      <c r="C23" s="67">
        <v>2022</v>
      </c>
      <c r="D23" s="24">
        <f t="shared" ref="D23:I25" si="4">D28</f>
        <v>38878.399999999994</v>
      </c>
      <c r="E23" s="24">
        <f t="shared" si="4"/>
        <v>11353.3</v>
      </c>
      <c r="F23" s="24">
        <f t="shared" si="4"/>
        <v>24803.599999999999</v>
      </c>
      <c r="G23" s="24">
        <f t="shared" si="4"/>
        <v>0</v>
      </c>
      <c r="H23" s="24">
        <f t="shared" si="4"/>
        <v>2721.5</v>
      </c>
      <c r="I23" s="24">
        <f t="shared" si="4"/>
        <v>0</v>
      </c>
      <c r="J23" s="41"/>
      <c r="K23" s="35"/>
      <c r="L23" s="35"/>
      <c r="M23" s="35"/>
      <c r="N23" s="35"/>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row>
    <row r="24" spans="1:227">
      <c r="A24" s="78"/>
      <c r="B24" s="81"/>
      <c r="C24" s="67">
        <v>2023</v>
      </c>
      <c r="D24" s="16">
        <f t="shared" si="4"/>
        <v>151703.9</v>
      </c>
      <c r="E24" s="16">
        <f t="shared" si="4"/>
        <v>94877.9</v>
      </c>
      <c r="F24" s="16">
        <f t="shared" si="4"/>
        <v>30656.7</v>
      </c>
      <c r="G24" s="16">
        <f t="shared" si="4"/>
        <v>25000</v>
      </c>
      <c r="H24" s="16">
        <f t="shared" si="4"/>
        <v>1169.3</v>
      </c>
      <c r="I24" s="16">
        <f t="shared" si="4"/>
        <v>0</v>
      </c>
      <c r="J24" s="40"/>
      <c r="K24" s="35"/>
      <c r="L24" s="35"/>
      <c r="M24" s="35"/>
      <c r="N24" s="35"/>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row>
    <row r="25" spans="1:227">
      <c r="A25" s="78"/>
      <c r="B25" s="81"/>
      <c r="C25" s="67">
        <v>2024</v>
      </c>
      <c r="D25" s="16">
        <f t="shared" si="4"/>
        <v>19616.400000000001</v>
      </c>
      <c r="E25" s="16">
        <f t="shared" si="4"/>
        <v>4569</v>
      </c>
      <c r="F25" s="16">
        <f t="shared" si="4"/>
        <v>10431</v>
      </c>
      <c r="G25" s="16">
        <f t="shared" si="4"/>
        <v>0</v>
      </c>
      <c r="H25" s="16">
        <f t="shared" si="4"/>
        <v>4616.3999999999996</v>
      </c>
      <c r="I25" s="16">
        <f t="shared" si="4"/>
        <v>0</v>
      </c>
      <c r="J25" s="40"/>
      <c r="K25" s="58"/>
      <c r="L25" s="56"/>
      <c r="M25" s="3"/>
      <c r="N25" s="56"/>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row>
    <row r="26" spans="1:227">
      <c r="A26" s="78"/>
      <c r="B26" s="81"/>
      <c r="C26" s="67">
        <v>2025</v>
      </c>
      <c r="D26" s="16">
        <f t="shared" ref="D26:I26" si="5">D31+D43</f>
        <v>221257.19999999998</v>
      </c>
      <c r="E26" s="16">
        <f t="shared" si="5"/>
        <v>91986.4</v>
      </c>
      <c r="F26" s="16">
        <f t="shared" si="5"/>
        <v>85587.3</v>
      </c>
      <c r="G26" s="16">
        <f t="shared" si="5"/>
        <v>42894.799999999996</v>
      </c>
      <c r="H26" s="16">
        <f t="shared" si="5"/>
        <v>788.7</v>
      </c>
      <c r="I26" s="16">
        <f t="shared" si="5"/>
        <v>0</v>
      </c>
      <c r="J26" s="40"/>
      <c r="K26" s="40"/>
      <c r="L26" s="63"/>
      <c r="M26" s="35"/>
      <c r="N26" s="35"/>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row>
    <row r="27" spans="1:227">
      <c r="A27" s="75"/>
      <c r="B27" s="80"/>
      <c r="C27" s="67" t="s">
        <v>16</v>
      </c>
      <c r="D27" s="16">
        <f t="shared" ref="D27:I27" si="6">SUM(D23:D26)</f>
        <v>431455.89999999997</v>
      </c>
      <c r="E27" s="16">
        <f t="shared" si="6"/>
        <v>202786.59999999998</v>
      </c>
      <c r="F27" s="16">
        <f t="shared" si="6"/>
        <v>151478.6</v>
      </c>
      <c r="G27" s="16">
        <f t="shared" si="6"/>
        <v>67894.799999999988</v>
      </c>
      <c r="H27" s="16">
        <f t="shared" si="6"/>
        <v>9295.9000000000015</v>
      </c>
      <c r="I27" s="16">
        <f t="shared" si="6"/>
        <v>0</v>
      </c>
      <c r="J27" s="40"/>
      <c r="K27" s="35"/>
      <c r="L27" s="35"/>
      <c r="M27" s="35"/>
      <c r="N27" s="3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row>
    <row r="28" spans="1:227" ht="18.75" customHeight="1">
      <c r="A28" s="74" t="s">
        <v>79</v>
      </c>
      <c r="B28" s="79"/>
      <c r="C28" s="67">
        <v>2022</v>
      </c>
      <c r="D28" s="16">
        <f t="shared" ref="D28:I31" si="7">D33+D38</f>
        <v>38878.399999999994</v>
      </c>
      <c r="E28" s="16">
        <f t="shared" si="7"/>
        <v>11353.3</v>
      </c>
      <c r="F28" s="16">
        <f t="shared" si="7"/>
        <v>24803.599999999999</v>
      </c>
      <c r="G28" s="16">
        <f t="shared" si="7"/>
        <v>0</v>
      </c>
      <c r="H28" s="16">
        <f t="shared" si="7"/>
        <v>2721.5</v>
      </c>
      <c r="I28" s="16">
        <f t="shared" si="7"/>
        <v>0</v>
      </c>
      <c r="J28" s="40"/>
      <c r="K28" s="35"/>
      <c r="L28" s="35"/>
      <c r="M28" s="35"/>
      <c r="N28" s="3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row>
    <row r="29" spans="1:227">
      <c r="A29" s="78"/>
      <c r="B29" s="81"/>
      <c r="C29" s="67">
        <v>2023</v>
      </c>
      <c r="D29" s="16">
        <f t="shared" si="7"/>
        <v>151703.9</v>
      </c>
      <c r="E29" s="16">
        <f t="shared" si="7"/>
        <v>94877.9</v>
      </c>
      <c r="F29" s="16">
        <f t="shared" si="7"/>
        <v>30656.7</v>
      </c>
      <c r="G29" s="16">
        <f t="shared" si="7"/>
        <v>25000</v>
      </c>
      <c r="H29" s="16">
        <f t="shared" si="7"/>
        <v>1169.3</v>
      </c>
      <c r="I29" s="16">
        <f t="shared" si="7"/>
        <v>0</v>
      </c>
      <c r="J29" s="40"/>
      <c r="K29" s="35"/>
      <c r="L29" s="35"/>
      <c r="M29" s="35"/>
      <c r="N29" s="3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row>
    <row r="30" spans="1:227">
      <c r="A30" s="78"/>
      <c r="B30" s="81"/>
      <c r="C30" s="67">
        <v>2024</v>
      </c>
      <c r="D30" s="16">
        <f>SUM(E30:I30)</f>
        <v>19616.400000000001</v>
      </c>
      <c r="E30" s="16">
        <f t="shared" si="7"/>
        <v>4569</v>
      </c>
      <c r="F30" s="16">
        <f t="shared" si="7"/>
        <v>10431</v>
      </c>
      <c r="G30" s="16">
        <f t="shared" si="7"/>
        <v>0</v>
      </c>
      <c r="H30" s="16">
        <f t="shared" si="7"/>
        <v>4616.3999999999996</v>
      </c>
      <c r="I30" s="16">
        <f t="shared" si="7"/>
        <v>0</v>
      </c>
      <c r="J30" s="40"/>
      <c r="K30" s="35"/>
      <c r="L30" s="56"/>
      <c r="M30" s="3"/>
      <c r="N30" s="5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row>
    <row r="31" spans="1:227">
      <c r="A31" s="78"/>
      <c r="B31" s="81"/>
      <c r="C31" s="67">
        <v>2025</v>
      </c>
      <c r="D31" s="16">
        <f>SUM(E31:I31)</f>
        <v>167558.79999999999</v>
      </c>
      <c r="E31" s="16">
        <f t="shared" si="7"/>
        <v>91986.4</v>
      </c>
      <c r="F31" s="16">
        <f t="shared" si="7"/>
        <v>32515.300000000003</v>
      </c>
      <c r="G31" s="16">
        <f t="shared" si="7"/>
        <v>42358.7</v>
      </c>
      <c r="H31" s="16">
        <f t="shared" si="7"/>
        <v>698.4</v>
      </c>
      <c r="I31" s="16">
        <f t="shared" si="7"/>
        <v>0</v>
      </c>
      <c r="J31" s="40"/>
      <c r="K31" s="40"/>
      <c r="L31" s="53"/>
      <c r="M31" s="53"/>
      <c r="N31" s="5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row>
    <row r="32" spans="1:227" ht="24.75" customHeight="1">
      <c r="A32" s="75"/>
      <c r="B32" s="80"/>
      <c r="C32" s="67" t="s">
        <v>16</v>
      </c>
      <c r="D32" s="16">
        <f t="shared" ref="D32:I32" si="8">SUM(D28:D31)</f>
        <v>377757.5</v>
      </c>
      <c r="E32" s="16">
        <f t="shared" si="8"/>
        <v>202786.59999999998</v>
      </c>
      <c r="F32" s="16">
        <f t="shared" si="8"/>
        <v>98406.6</v>
      </c>
      <c r="G32" s="16">
        <f t="shared" si="8"/>
        <v>67358.7</v>
      </c>
      <c r="H32" s="16">
        <f t="shared" si="8"/>
        <v>9205.6</v>
      </c>
      <c r="I32" s="16">
        <f t="shared" si="8"/>
        <v>0</v>
      </c>
      <c r="J32" s="40"/>
      <c r="K32" s="35"/>
      <c r="L32" s="35"/>
      <c r="M32" s="35"/>
      <c r="N32" s="3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row>
    <row r="33" spans="1:227" ht="18.75" customHeight="1">
      <c r="A33" s="70" t="s">
        <v>92</v>
      </c>
      <c r="B33" s="79"/>
      <c r="C33" s="68">
        <v>2022</v>
      </c>
      <c r="D33" s="15">
        <v>0</v>
      </c>
      <c r="E33" s="15">
        <v>0</v>
      </c>
      <c r="F33" s="15">
        <v>0</v>
      </c>
      <c r="G33" s="15">
        <v>0</v>
      </c>
      <c r="H33" s="15">
        <v>0</v>
      </c>
      <c r="I33" s="15">
        <v>0</v>
      </c>
      <c r="J33" s="42"/>
    </row>
    <row r="34" spans="1:227">
      <c r="A34" s="71"/>
      <c r="B34" s="81"/>
      <c r="C34" s="68">
        <v>2023</v>
      </c>
      <c r="D34" s="15">
        <f>SUM(E34:I34)</f>
        <v>135000</v>
      </c>
      <c r="E34" s="15">
        <v>90000</v>
      </c>
      <c r="F34" s="15">
        <v>20000</v>
      </c>
      <c r="G34" s="15">
        <v>25000</v>
      </c>
      <c r="H34" s="15">
        <v>0</v>
      </c>
      <c r="I34" s="15">
        <v>0</v>
      </c>
      <c r="J34" s="42"/>
    </row>
    <row r="35" spans="1:227">
      <c r="A35" s="71"/>
      <c r="B35" s="81"/>
      <c r="C35" s="68">
        <v>2024</v>
      </c>
      <c r="D35" s="15">
        <f>SUM(E35:I35)</f>
        <v>0</v>
      </c>
      <c r="E35" s="15">
        <v>0</v>
      </c>
      <c r="F35" s="15">
        <v>0</v>
      </c>
      <c r="G35" s="15">
        <v>0</v>
      </c>
      <c r="H35" s="15">
        <v>0</v>
      </c>
      <c r="I35" s="15">
        <v>0</v>
      </c>
      <c r="J35" s="42"/>
      <c r="L35" s="56"/>
      <c r="M35" s="3"/>
      <c r="N35" s="56"/>
    </row>
    <row r="36" spans="1:227">
      <c r="A36" s="71"/>
      <c r="B36" s="81"/>
      <c r="C36" s="68">
        <v>2025</v>
      </c>
      <c r="D36" s="15">
        <f>SUM(E36:I36)</f>
        <v>146230.79999999999</v>
      </c>
      <c r="E36" s="15">
        <f>90235.3-3874.8</f>
        <v>86360.5</v>
      </c>
      <c r="F36" s="15">
        <f>20000-858.8-0.1+0.1</f>
        <v>19141.2</v>
      </c>
      <c r="G36" s="15">
        <f>42556.5-1827.4</f>
        <v>40729.1</v>
      </c>
      <c r="H36" s="15">
        <v>0</v>
      </c>
      <c r="I36" s="15">
        <v>0</v>
      </c>
      <c r="J36" s="42"/>
      <c r="K36" s="42"/>
      <c r="L36" s="49"/>
      <c r="M36" s="54"/>
      <c r="N36" s="53"/>
    </row>
    <row r="37" spans="1:227" ht="24" customHeight="1">
      <c r="A37" s="72"/>
      <c r="B37" s="80"/>
      <c r="C37" s="68" t="s">
        <v>16</v>
      </c>
      <c r="D37" s="15">
        <f t="shared" ref="D37:I37" si="9">SUM(D33:D36)</f>
        <v>281230.8</v>
      </c>
      <c r="E37" s="15">
        <f t="shared" si="9"/>
        <v>176360.5</v>
      </c>
      <c r="F37" s="15">
        <f t="shared" si="9"/>
        <v>39141.199999999997</v>
      </c>
      <c r="G37" s="15">
        <f t="shared" si="9"/>
        <v>65729.100000000006</v>
      </c>
      <c r="H37" s="15">
        <f t="shared" si="9"/>
        <v>0</v>
      </c>
      <c r="I37" s="15">
        <f t="shared" si="9"/>
        <v>0</v>
      </c>
      <c r="J37" s="42"/>
    </row>
    <row r="38" spans="1:227" ht="18.75" customHeight="1">
      <c r="A38" s="70" t="s">
        <v>18</v>
      </c>
      <c r="B38" s="79"/>
      <c r="C38" s="68">
        <v>2022</v>
      </c>
      <c r="D38" s="15">
        <f t="shared" ref="D38:D41" si="10">SUM(E38:I38)</f>
        <v>38878.399999999994</v>
      </c>
      <c r="E38" s="15">
        <v>11353.3</v>
      </c>
      <c r="F38" s="15">
        <v>24803.599999999999</v>
      </c>
      <c r="G38" s="15">
        <v>0</v>
      </c>
      <c r="H38" s="15">
        <v>2721.5</v>
      </c>
      <c r="I38" s="15">
        <v>0</v>
      </c>
      <c r="J38" s="42"/>
    </row>
    <row r="39" spans="1:227">
      <c r="A39" s="71"/>
      <c r="B39" s="81"/>
      <c r="C39" s="68">
        <v>2023</v>
      </c>
      <c r="D39" s="15">
        <f t="shared" si="10"/>
        <v>16703.900000000001</v>
      </c>
      <c r="E39" s="15">
        <v>4877.8999999999996</v>
      </c>
      <c r="F39" s="15">
        <v>10656.7</v>
      </c>
      <c r="G39" s="15">
        <v>0</v>
      </c>
      <c r="H39" s="15">
        <v>1169.3</v>
      </c>
      <c r="I39" s="15">
        <v>0</v>
      </c>
      <c r="J39" s="42"/>
    </row>
    <row r="40" spans="1:227">
      <c r="A40" s="71"/>
      <c r="B40" s="81"/>
      <c r="C40" s="68">
        <v>2024</v>
      </c>
      <c r="D40" s="15">
        <f t="shared" si="10"/>
        <v>19616.400000000001</v>
      </c>
      <c r="E40" s="15">
        <v>4569</v>
      </c>
      <c r="F40" s="15">
        <v>10431</v>
      </c>
      <c r="G40" s="15">
        <v>0</v>
      </c>
      <c r="H40" s="15">
        <v>4616.3999999999996</v>
      </c>
      <c r="I40" s="15">
        <v>0</v>
      </c>
      <c r="J40" s="42"/>
    </row>
    <row r="41" spans="1:227">
      <c r="A41" s="71"/>
      <c r="B41" s="81"/>
      <c r="C41" s="68">
        <v>2025</v>
      </c>
      <c r="D41" s="15">
        <f t="shared" si="10"/>
        <v>21328</v>
      </c>
      <c r="E41" s="15">
        <v>5625.9</v>
      </c>
      <c r="F41" s="15">
        <v>13374.1</v>
      </c>
      <c r="G41" s="15">
        <v>1629.6</v>
      </c>
      <c r="H41" s="15">
        <v>698.4</v>
      </c>
      <c r="I41" s="15">
        <v>0</v>
      </c>
      <c r="J41" s="42"/>
      <c r="K41" s="42"/>
    </row>
    <row r="42" spans="1:227">
      <c r="A42" s="72"/>
      <c r="B42" s="80"/>
      <c r="C42" s="68" t="s">
        <v>16</v>
      </c>
      <c r="D42" s="15">
        <f t="shared" ref="D42:I42" si="11">SUM(D38:D41)</f>
        <v>96526.7</v>
      </c>
      <c r="E42" s="15">
        <f t="shared" si="11"/>
        <v>26426.1</v>
      </c>
      <c r="F42" s="15">
        <f t="shared" si="11"/>
        <v>59265.4</v>
      </c>
      <c r="G42" s="15">
        <f t="shared" si="11"/>
        <v>1629.6</v>
      </c>
      <c r="H42" s="15">
        <f t="shared" si="11"/>
        <v>9205.6</v>
      </c>
      <c r="I42" s="15">
        <f t="shared" si="11"/>
        <v>0</v>
      </c>
      <c r="J42" s="42"/>
      <c r="L42" s="56"/>
      <c r="M42" s="3"/>
      <c r="N42" s="56"/>
    </row>
    <row r="43" spans="1:227" ht="19.5" customHeight="1">
      <c r="A43" s="74" t="s">
        <v>88</v>
      </c>
      <c r="B43" s="81"/>
      <c r="C43" s="67">
        <v>2025</v>
      </c>
      <c r="D43" s="16">
        <f>SUM(E43:I43)</f>
        <v>53698.400000000001</v>
      </c>
      <c r="E43" s="16">
        <f t="shared" ref="E43:I43" si="12">E45+E47+E49</f>
        <v>0</v>
      </c>
      <c r="F43" s="16">
        <f t="shared" si="12"/>
        <v>53072</v>
      </c>
      <c r="G43" s="16">
        <f t="shared" si="12"/>
        <v>536.1</v>
      </c>
      <c r="H43" s="16">
        <f t="shared" si="12"/>
        <v>90.300000000000011</v>
      </c>
      <c r="I43" s="16">
        <f t="shared" si="12"/>
        <v>0</v>
      </c>
      <c r="J43" s="40"/>
      <c r="K43" s="40"/>
      <c r="L43" s="53"/>
      <c r="M43" s="53"/>
      <c r="N43" s="5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row>
    <row r="44" spans="1:227" ht="19.5" customHeight="1">
      <c r="A44" s="75"/>
      <c r="B44" s="80"/>
      <c r="C44" s="67" t="s">
        <v>16</v>
      </c>
      <c r="D44" s="16">
        <f t="shared" ref="D44:I44" si="13">SUM(D43:D43)</f>
        <v>53698.400000000001</v>
      </c>
      <c r="E44" s="16">
        <f t="shared" si="13"/>
        <v>0</v>
      </c>
      <c r="F44" s="16">
        <f t="shared" si="13"/>
        <v>53072</v>
      </c>
      <c r="G44" s="16">
        <f t="shared" si="13"/>
        <v>536.1</v>
      </c>
      <c r="H44" s="16">
        <f t="shared" si="13"/>
        <v>90.300000000000011</v>
      </c>
      <c r="I44" s="16">
        <f t="shared" si="13"/>
        <v>0</v>
      </c>
      <c r="J44" s="40"/>
      <c r="K44" s="35"/>
      <c r="L44" s="35"/>
      <c r="M44" s="35"/>
      <c r="N44" s="3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row>
    <row r="45" spans="1:227" ht="25.5" customHeight="1">
      <c r="A45" s="70" t="s">
        <v>89</v>
      </c>
      <c r="B45" s="81"/>
      <c r="C45" s="68">
        <v>2025</v>
      </c>
      <c r="D45" s="15">
        <f>SUM(E45:I45)</f>
        <v>626.40000000000009</v>
      </c>
      <c r="E45" s="15">
        <v>0</v>
      </c>
      <c r="F45" s="15">
        <v>0</v>
      </c>
      <c r="G45" s="15">
        <f>536.1-0.1+0.1</f>
        <v>536.1</v>
      </c>
      <c r="H45" s="15">
        <f>0+90.4-0.1</f>
        <v>90.300000000000011</v>
      </c>
      <c r="I45" s="15">
        <v>0</v>
      </c>
      <c r="J45" s="42"/>
      <c r="K45" s="42"/>
    </row>
    <row r="46" spans="1:227" ht="33.75" customHeight="1">
      <c r="A46" s="72"/>
      <c r="B46" s="80"/>
      <c r="C46" s="68" t="s">
        <v>16</v>
      </c>
      <c r="D46" s="15">
        <f t="shared" ref="D46:I46" si="14">SUM(D45:D45)</f>
        <v>626.40000000000009</v>
      </c>
      <c r="E46" s="15">
        <f t="shared" si="14"/>
        <v>0</v>
      </c>
      <c r="F46" s="15">
        <f t="shared" si="14"/>
        <v>0</v>
      </c>
      <c r="G46" s="15">
        <f t="shared" si="14"/>
        <v>536.1</v>
      </c>
      <c r="H46" s="15">
        <f t="shared" si="14"/>
        <v>90.300000000000011</v>
      </c>
      <c r="I46" s="15">
        <f t="shared" si="14"/>
        <v>0</v>
      </c>
      <c r="J46" s="42"/>
    </row>
    <row r="47" spans="1:227" ht="33" customHeight="1">
      <c r="A47" s="70" t="s">
        <v>90</v>
      </c>
      <c r="B47" s="81"/>
      <c r="C47" s="68">
        <v>2025</v>
      </c>
      <c r="D47" s="15">
        <f>SUM(E47:I47)</f>
        <v>39795</v>
      </c>
      <c r="E47" s="15">
        <v>0</v>
      </c>
      <c r="F47" s="15">
        <v>39795</v>
      </c>
      <c r="G47" s="15">
        <v>0</v>
      </c>
      <c r="H47" s="15">
        <v>0</v>
      </c>
      <c r="I47" s="15">
        <v>0</v>
      </c>
      <c r="J47" s="42"/>
      <c r="K47" s="42"/>
    </row>
    <row r="48" spans="1:227" ht="45" customHeight="1">
      <c r="A48" s="72"/>
      <c r="B48" s="80"/>
      <c r="C48" s="68" t="s">
        <v>16</v>
      </c>
      <c r="D48" s="15">
        <f t="shared" ref="D48:I48" si="15">SUM(D47:D47)</f>
        <v>39795</v>
      </c>
      <c r="E48" s="15">
        <f t="shared" si="15"/>
        <v>0</v>
      </c>
      <c r="F48" s="15">
        <f t="shared" si="15"/>
        <v>39795</v>
      </c>
      <c r="G48" s="15">
        <f t="shared" si="15"/>
        <v>0</v>
      </c>
      <c r="H48" s="15">
        <f t="shared" si="15"/>
        <v>0</v>
      </c>
      <c r="I48" s="15">
        <f t="shared" si="15"/>
        <v>0</v>
      </c>
      <c r="J48" s="42"/>
    </row>
    <row r="49" spans="1:227" ht="41.25" customHeight="1">
      <c r="A49" s="70" t="s">
        <v>91</v>
      </c>
      <c r="B49" s="81"/>
      <c r="C49" s="68">
        <v>2025</v>
      </c>
      <c r="D49" s="15">
        <f>SUM(E49:I49)</f>
        <v>13277</v>
      </c>
      <c r="E49" s="15">
        <v>0</v>
      </c>
      <c r="F49" s="15">
        <v>13277</v>
      </c>
      <c r="G49" s="15">
        <v>0</v>
      </c>
      <c r="H49" s="15">
        <v>0</v>
      </c>
      <c r="I49" s="15">
        <v>0</v>
      </c>
      <c r="J49" s="42"/>
      <c r="K49" s="42"/>
    </row>
    <row r="50" spans="1:227" ht="42" customHeight="1">
      <c r="A50" s="72"/>
      <c r="B50" s="80"/>
      <c r="C50" s="68" t="s">
        <v>16</v>
      </c>
      <c r="D50" s="15">
        <f t="shared" ref="D50:I50" si="16">SUM(D49:D49)</f>
        <v>13277</v>
      </c>
      <c r="E50" s="15">
        <f t="shared" si="16"/>
        <v>0</v>
      </c>
      <c r="F50" s="15">
        <f t="shared" si="16"/>
        <v>13277</v>
      </c>
      <c r="G50" s="15">
        <f t="shared" si="16"/>
        <v>0</v>
      </c>
      <c r="H50" s="15">
        <f t="shared" si="16"/>
        <v>0</v>
      </c>
      <c r="I50" s="15">
        <f t="shared" si="16"/>
        <v>0</v>
      </c>
      <c r="J50" s="42"/>
    </row>
    <row r="51" spans="1:227">
      <c r="A51" s="77" t="s">
        <v>57</v>
      </c>
      <c r="B51" s="97"/>
      <c r="C51" s="67">
        <v>2022</v>
      </c>
      <c r="D51" s="23">
        <f t="shared" ref="D51:G51" si="17">D54+D60+D72+D87+D93</f>
        <v>54988.5</v>
      </c>
      <c r="E51" s="23">
        <f t="shared" si="17"/>
        <v>0</v>
      </c>
      <c r="F51" s="23">
        <f t="shared" si="17"/>
        <v>40132.1</v>
      </c>
      <c r="G51" s="23">
        <f t="shared" si="17"/>
        <v>0</v>
      </c>
      <c r="H51" s="23">
        <f>H54+H60+H72+H87+H93</f>
        <v>14856.400000000001</v>
      </c>
      <c r="I51" s="23">
        <f>(I54+I60+I66+I72+I87+I138)</f>
        <v>0</v>
      </c>
      <c r="J51" s="40"/>
      <c r="K51" s="35"/>
      <c r="L51" s="35"/>
      <c r="M51" s="35"/>
      <c r="N51" s="3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row>
    <row r="52" spans="1:227">
      <c r="A52" s="77"/>
      <c r="B52" s="98"/>
      <c r="C52" s="67">
        <v>2023</v>
      </c>
      <c r="D52" s="23">
        <f t="shared" ref="D52:G52" si="18">D55+D61+D67+D73+D88+D94</f>
        <v>65759</v>
      </c>
      <c r="E52" s="23">
        <f t="shared" si="18"/>
        <v>0</v>
      </c>
      <c r="F52" s="23">
        <f t="shared" si="18"/>
        <v>34603.4</v>
      </c>
      <c r="G52" s="23">
        <f t="shared" si="18"/>
        <v>0</v>
      </c>
      <c r="H52" s="23">
        <f>H55+H61+H67+H73+H88+H94</f>
        <v>31155.599999999999</v>
      </c>
      <c r="I52" s="23">
        <f>I55+I61+I67+I73+I88+I94</f>
        <v>0</v>
      </c>
      <c r="J52" s="40"/>
      <c r="K52" s="35"/>
      <c r="L52" s="35"/>
      <c r="M52" s="35"/>
      <c r="N52" s="3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row>
    <row r="53" spans="1:227">
      <c r="A53" s="77"/>
      <c r="B53" s="99"/>
      <c r="C53" s="67" t="s">
        <v>16</v>
      </c>
      <c r="D53" s="16">
        <f t="shared" ref="D53:I53" si="19">SUM(D51:D52)</f>
        <v>120747.5</v>
      </c>
      <c r="E53" s="16">
        <f t="shared" si="19"/>
        <v>0</v>
      </c>
      <c r="F53" s="16">
        <f t="shared" si="19"/>
        <v>74735.5</v>
      </c>
      <c r="G53" s="16">
        <f t="shared" si="19"/>
        <v>0</v>
      </c>
      <c r="H53" s="16">
        <f t="shared" si="19"/>
        <v>46012</v>
      </c>
      <c r="I53" s="16">
        <f t="shared" si="19"/>
        <v>0</v>
      </c>
      <c r="J53" s="40"/>
      <c r="K53" s="35"/>
      <c r="L53" s="35"/>
      <c r="M53" s="35"/>
      <c r="N53" s="3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row>
    <row r="54" spans="1:227">
      <c r="A54" s="77" t="s">
        <v>58</v>
      </c>
      <c r="B54" s="79"/>
      <c r="C54" s="67">
        <v>2022</v>
      </c>
      <c r="D54" s="16">
        <f t="shared" ref="D54:I55" si="20">D57</f>
        <v>18956.400000000001</v>
      </c>
      <c r="E54" s="16">
        <f t="shared" si="20"/>
        <v>0</v>
      </c>
      <c r="F54" s="16">
        <f t="shared" si="20"/>
        <v>13365.6</v>
      </c>
      <c r="G54" s="16">
        <f t="shared" si="20"/>
        <v>0</v>
      </c>
      <c r="H54" s="16">
        <f t="shared" si="20"/>
        <v>5590.8</v>
      </c>
      <c r="I54" s="16">
        <f t="shared" si="20"/>
        <v>0</v>
      </c>
      <c r="J54" s="40"/>
      <c r="K54" s="35"/>
      <c r="L54" s="35"/>
      <c r="M54" s="35"/>
      <c r="N54" s="3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row>
    <row r="55" spans="1:227">
      <c r="A55" s="77"/>
      <c r="B55" s="81"/>
      <c r="C55" s="67">
        <v>2023</v>
      </c>
      <c r="D55" s="16">
        <f t="shared" si="20"/>
        <v>49077.9</v>
      </c>
      <c r="E55" s="16">
        <f t="shared" si="20"/>
        <v>0</v>
      </c>
      <c r="F55" s="16">
        <f t="shared" si="20"/>
        <v>34603.4</v>
      </c>
      <c r="G55" s="16">
        <f t="shared" si="20"/>
        <v>0</v>
      </c>
      <c r="H55" s="16">
        <f t="shared" si="20"/>
        <v>14474.5</v>
      </c>
      <c r="I55" s="16">
        <f t="shared" si="20"/>
        <v>0</v>
      </c>
      <c r="J55" s="40"/>
      <c r="K55" s="35"/>
      <c r="L55" s="35"/>
      <c r="M55" s="35"/>
      <c r="N55" s="35"/>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row>
    <row r="56" spans="1:227" ht="32.25" customHeight="1">
      <c r="A56" s="77"/>
      <c r="B56" s="80"/>
      <c r="C56" s="67" t="s">
        <v>16</v>
      </c>
      <c r="D56" s="23">
        <f t="shared" ref="D56:I56" si="21">SUM(D54:D55)</f>
        <v>68034.3</v>
      </c>
      <c r="E56" s="23">
        <f t="shared" si="21"/>
        <v>0</v>
      </c>
      <c r="F56" s="23">
        <f t="shared" si="21"/>
        <v>47969</v>
      </c>
      <c r="G56" s="23">
        <f t="shared" si="21"/>
        <v>0</v>
      </c>
      <c r="H56" s="23">
        <f t="shared" si="21"/>
        <v>20065.3</v>
      </c>
      <c r="I56" s="23">
        <f t="shared" si="21"/>
        <v>0</v>
      </c>
      <c r="J56" s="40"/>
      <c r="K56" s="35"/>
      <c r="L56" s="35"/>
      <c r="M56" s="35"/>
      <c r="N56" s="35"/>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row>
    <row r="57" spans="1:227">
      <c r="A57" s="70" t="s">
        <v>19</v>
      </c>
      <c r="B57" s="79"/>
      <c r="C57" s="68">
        <v>2022</v>
      </c>
      <c r="D57" s="15">
        <f>SUM(E57:I57)</f>
        <v>18956.400000000001</v>
      </c>
      <c r="E57" s="15">
        <v>0</v>
      </c>
      <c r="F57" s="15">
        <v>13365.6</v>
      </c>
      <c r="G57" s="15">
        <v>0</v>
      </c>
      <c r="H57" s="15">
        <v>5590.8</v>
      </c>
      <c r="I57" s="15">
        <v>0</v>
      </c>
      <c r="J57" s="42"/>
    </row>
    <row r="58" spans="1:227">
      <c r="A58" s="71"/>
      <c r="B58" s="81"/>
      <c r="C58" s="68">
        <v>2023</v>
      </c>
      <c r="D58" s="15">
        <f>SUM(E58:I58)</f>
        <v>49077.9</v>
      </c>
      <c r="E58" s="15">
        <v>0</v>
      </c>
      <c r="F58" s="15">
        <v>34603.4</v>
      </c>
      <c r="G58" s="15">
        <v>0</v>
      </c>
      <c r="H58" s="15">
        <v>14474.5</v>
      </c>
      <c r="I58" s="15">
        <v>0</v>
      </c>
      <c r="J58" s="42"/>
    </row>
    <row r="59" spans="1:227">
      <c r="A59" s="72"/>
      <c r="B59" s="80"/>
      <c r="C59" s="68" t="s">
        <v>16</v>
      </c>
      <c r="D59" s="15">
        <f t="shared" ref="D59:I59" si="22">SUM(D57:D58)</f>
        <v>68034.3</v>
      </c>
      <c r="E59" s="15">
        <f t="shared" si="22"/>
        <v>0</v>
      </c>
      <c r="F59" s="15">
        <f t="shared" si="22"/>
        <v>47969</v>
      </c>
      <c r="G59" s="15">
        <f t="shared" si="22"/>
        <v>0</v>
      </c>
      <c r="H59" s="15">
        <f t="shared" si="22"/>
        <v>20065.3</v>
      </c>
      <c r="I59" s="15">
        <f t="shared" si="22"/>
        <v>0</v>
      </c>
      <c r="J59" s="42"/>
    </row>
    <row r="60" spans="1:227">
      <c r="A60" s="77" t="s">
        <v>59</v>
      </c>
      <c r="B60" s="79"/>
      <c r="C60" s="67">
        <v>2022</v>
      </c>
      <c r="D60" s="16">
        <f t="shared" ref="D60:I62" si="23">D63</f>
        <v>7300</v>
      </c>
      <c r="E60" s="16">
        <f t="shared" si="23"/>
        <v>0</v>
      </c>
      <c r="F60" s="16">
        <f t="shared" si="23"/>
        <v>6862</v>
      </c>
      <c r="G60" s="16">
        <f t="shared" si="23"/>
        <v>0</v>
      </c>
      <c r="H60" s="16">
        <f t="shared" si="23"/>
        <v>438</v>
      </c>
      <c r="I60" s="16">
        <f t="shared" si="23"/>
        <v>0</v>
      </c>
      <c r="J60" s="40"/>
      <c r="K60" s="35"/>
      <c r="L60" s="35"/>
      <c r="M60" s="35"/>
      <c r="N60" s="35"/>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row>
    <row r="61" spans="1:227">
      <c r="A61" s="77"/>
      <c r="B61" s="81"/>
      <c r="C61" s="67">
        <v>2023</v>
      </c>
      <c r="D61" s="16">
        <f t="shared" si="23"/>
        <v>6300</v>
      </c>
      <c r="E61" s="16">
        <f t="shared" si="23"/>
        <v>0</v>
      </c>
      <c r="F61" s="16">
        <f t="shared" si="23"/>
        <v>0</v>
      </c>
      <c r="G61" s="16">
        <f t="shared" si="23"/>
        <v>0</v>
      </c>
      <c r="H61" s="16">
        <f t="shared" si="23"/>
        <v>6300</v>
      </c>
      <c r="I61" s="16">
        <f t="shared" si="23"/>
        <v>0</v>
      </c>
      <c r="J61" s="40"/>
      <c r="K61" s="35"/>
      <c r="L61" s="35"/>
      <c r="M61" s="35"/>
      <c r="N61" s="35"/>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row>
    <row r="62" spans="1:227" ht="27.75" customHeight="1">
      <c r="A62" s="77"/>
      <c r="B62" s="80"/>
      <c r="C62" s="67" t="s">
        <v>16</v>
      </c>
      <c r="D62" s="16">
        <f t="shared" si="23"/>
        <v>13600</v>
      </c>
      <c r="E62" s="16">
        <f t="shared" si="23"/>
        <v>0</v>
      </c>
      <c r="F62" s="16">
        <f t="shared" si="23"/>
        <v>6862</v>
      </c>
      <c r="G62" s="16">
        <f t="shared" si="23"/>
        <v>0</v>
      </c>
      <c r="H62" s="16">
        <f t="shared" si="23"/>
        <v>6738</v>
      </c>
      <c r="I62" s="16">
        <f t="shared" si="23"/>
        <v>0</v>
      </c>
      <c r="J62" s="40"/>
      <c r="K62" s="35"/>
      <c r="L62" s="35"/>
      <c r="M62" s="35"/>
      <c r="N62" s="35"/>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row>
    <row r="63" spans="1:227">
      <c r="A63" s="70" t="s">
        <v>20</v>
      </c>
      <c r="B63" s="79"/>
      <c r="C63" s="68">
        <v>2022</v>
      </c>
      <c r="D63" s="15">
        <f>SUM(E63:I63)</f>
        <v>7300</v>
      </c>
      <c r="E63" s="15">
        <v>0</v>
      </c>
      <c r="F63" s="15">
        <v>6862</v>
      </c>
      <c r="G63" s="15">
        <v>0</v>
      </c>
      <c r="H63" s="15">
        <v>438</v>
      </c>
      <c r="I63" s="15">
        <v>0</v>
      </c>
      <c r="J63" s="42"/>
    </row>
    <row r="64" spans="1:227">
      <c r="A64" s="71"/>
      <c r="B64" s="81"/>
      <c r="C64" s="68">
        <v>2023</v>
      </c>
      <c r="D64" s="15">
        <f>SUM(E64:I64)</f>
        <v>6300</v>
      </c>
      <c r="E64" s="15">
        <v>0</v>
      </c>
      <c r="F64" s="15">
        <v>0</v>
      </c>
      <c r="G64" s="15">
        <v>0</v>
      </c>
      <c r="H64" s="15">
        <v>6300</v>
      </c>
      <c r="I64" s="15">
        <v>0</v>
      </c>
      <c r="J64" s="42"/>
    </row>
    <row r="65" spans="1:227">
      <c r="A65" s="72"/>
      <c r="B65" s="80"/>
      <c r="C65" s="68" t="s">
        <v>16</v>
      </c>
      <c r="D65" s="15">
        <f t="shared" ref="D65:I65" si="24">SUM(D63:D64)</f>
        <v>13600</v>
      </c>
      <c r="E65" s="15">
        <f t="shared" si="24"/>
        <v>0</v>
      </c>
      <c r="F65" s="15">
        <f t="shared" si="24"/>
        <v>6862</v>
      </c>
      <c r="G65" s="15">
        <f t="shared" si="24"/>
        <v>0</v>
      </c>
      <c r="H65" s="15">
        <f t="shared" si="24"/>
        <v>6738</v>
      </c>
      <c r="I65" s="15">
        <f t="shared" si="24"/>
        <v>0</v>
      </c>
      <c r="J65" s="42"/>
    </row>
    <row r="66" spans="1:227" ht="30" customHeight="1">
      <c r="A66" s="77" t="s">
        <v>60</v>
      </c>
      <c r="B66" s="79"/>
      <c r="C66" s="67">
        <v>2022</v>
      </c>
      <c r="D66" s="16">
        <f t="shared" ref="D66:H67" si="25">D69</f>
        <v>0</v>
      </c>
      <c r="E66" s="16">
        <f t="shared" si="25"/>
        <v>0</v>
      </c>
      <c r="F66" s="16">
        <f t="shared" si="25"/>
        <v>0</v>
      </c>
      <c r="G66" s="16">
        <f t="shared" si="25"/>
        <v>0</v>
      </c>
      <c r="H66" s="16">
        <f t="shared" si="25"/>
        <v>0</v>
      </c>
      <c r="I66" s="16">
        <v>0</v>
      </c>
      <c r="J66" s="40"/>
      <c r="K66" s="35"/>
      <c r="L66" s="35"/>
      <c r="M66" s="35"/>
      <c r="N66" s="35"/>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row>
    <row r="67" spans="1:227" ht="27" customHeight="1">
      <c r="A67" s="77"/>
      <c r="B67" s="81"/>
      <c r="C67" s="67">
        <v>2023</v>
      </c>
      <c r="D67" s="16">
        <f t="shared" si="25"/>
        <v>0</v>
      </c>
      <c r="E67" s="16">
        <f t="shared" si="25"/>
        <v>0</v>
      </c>
      <c r="F67" s="16">
        <f t="shared" si="25"/>
        <v>0</v>
      </c>
      <c r="G67" s="16">
        <f t="shared" si="25"/>
        <v>0</v>
      </c>
      <c r="H67" s="16">
        <f t="shared" si="25"/>
        <v>0</v>
      </c>
      <c r="I67" s="16">
        <f>I70</f>
        <v>0</v>
      </c>
      <c r="J67" s="40"/>
      <c r="K67" s="35"/>
      <c r="L67" s="35"/>
      <c r="M67" s="35"/>
      <c r="N67" s="35"/>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row>
    <row r="68" spans="1:227" ht="39" customHeight="1">
      <c r="A68" s="77"/>
      <c r="B68" s="80"/>
      <c r="C68" s="67" t="s">
        <v>16</v>
      </c>
      <c r="D68" s="16">
        <f>SUM(D66:D67)</f>
        <v>0</v>
      </c>
      <c r="E68" s="16">
        <f>E71</f>
        <v>0</v>
      </c>
      <c r="F68" s="16">
        <f>F71</f>
        <v>0</v>
      </c>
      <c r="G68" s="16">
        <f>G71</f>
        <v>0</v>
      </c>
      <c r="H68" s="16">
        <f>H71</f>
        <v>0</v>
      </c>
      <c r="I68" s="16">
        <f>I71</f>
        <v>0</v>
      </c>
      <c r="J68" s="40"/>
      <c r="K68" s="35"/>
      <c r="L68" s="35"/>
      <c r="M68" s="35"/>
      <c r="N68" s="35"/>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row>
    <row r="69" spans="1:227">
      <c r="A69" s="70" t="s">
        <v>21</v>
      </c>
      <c r="B69" s="79"/>
      <c r="C69" s="68">
        <v>2022</v>
      </c>
      <c r="D69" s="15">
        <f>SUM(E69:I69)</f>
        <v>0</v>
      </c>
      <c r="E69" s="15">
        <v>0</v>
      </c>
      <c r="F69" s="15">
        <v>0</v>
      </c>
      <c r="G69" s="15">
        <v>0</v>
      </c>
      <c r="H69" s="15">
        <v>0</v>
      </c>
      <c r="I69" s="15">
        <v>0</v>
      </c>
      <c r="J69" s="42"/>
    </row>
    <row r="70" spans="1:227">
      <c r="A70" s="71"/>
      <c r="B70" s="81"/>
      <c r="C70" s="68">
        <v>2023</v>
      </c>
      <c r="D70" s="15">
        <f>SUM(E70:I70)</f>
        <v>0</v>
      </c>
      <c r="E70" s="15">
        <v>0</v>
      </c>
      <c r="F70" s="15">
        <v>0</v>
      </c>
      <c r="G70" s="15">
        <v>0</v>
      </c>
      <c r="H70" s="15">
        <v>0</v>
      </c>
      <c r="I70" s="15">
        <v>0</v>
      </c>
      <c r="J70" s="42"/>
    </row>
    <row r="71" spans="1:227">
      <c r="A71" s="72"/>
      <c r="B71" s="80"/>
      <c r="C71" s="68" t="s">
        <v>16</v>
      </c>
      <c r="D71" s="15">
        <f t="shared" ref="D71:I71" si="26">SUM(D69:D70)</f>
        <v>0</v>
      </c>
      <c r="E71" s="15">
        <f t="shared" si="26"/>
        <v>0</v>
      </c>
      <c r="F71" s="15">
        <f t="shared" si="26"/>
        <v>0</v>
      </c>
      <c r="G71" s="15">
        <f t="shared" si="26"/>
        <v>0</v>
      </c>
      <c r="H71" s="15">
        <f t="shared" si="26"/>
        <v>0</v>
      </c>
      <c r="I71" s="15">
        <f t="shared" si="26"/>
        <v>0</v>
      </c>
      <c r="J71" s="42"/>
    </row>
    <row r="72" spans="1:227" ht="30" customHeight="1">
      <c r="A72" s="77" t="s">
        <v>61</v>
      </c>
      <c r="B72" s="100"/>
      <c r="C72" s="67">
        <v>2022</v>
      </c>
      <c r="D72" s="16">
        <f t="shared" ref="D72:I73" si="27">D75+D78+D81+D84</f>
        <v>28732.1</v>
      </c>
      <c r="E72" s="16">
        <f t="shared" si="27"/>
        <v>0</v>
      </c>
      <c r="F72" s="16">
        <f t="shared" si="27"/>
        <v>19904.5</v>
      </c>
      <c r="G72" s="16">
        <f t="shared" si="27"/>
        <v>0</v>
      </c>
      <c r="H72" s="16">
        <f t="shared" si="27"/>
        <v>8827.6</v>
      </c>
      <c r="I72" s="16">
        <f t="shared" si="27"/>
        <v>0</v>
      </c>
      <c r="J72" s="40"/>
      <c r="K72" s="35"/>
      <c r="L72" s="35"/>
      <c r="M72" s="35"/>
      <c r="N72" s="35"/>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row>
    <row r="73" spans="1:227" ht="33.75" customHeight="1">
      <c r="A73" s="77"/>
      <c r="B73" s="101"/>
      <c r="C73" s="67">
        <v>2023</v>
      </c>
      <c r="D73" s="16">
        <f t="shared" si="27"/>
        <v>3189.8</v>
      </c>
      <c r="E73" s="16">
        <f t="shared" si="27"/>
        <v>0</v>
      </c>
      <c r="F73" s="16">
        <f t="shared" si="27"/>
        <v>0</v>
      </c>
      <c r="G73" s="16">
        <f t="shared" si="27"/>
        <v>0</v>
      </c>
      <c r="H73" s="16">
        <f t="shared" si="27"/>
        <v>3189.8</v>
      </c>
      <c r="I73" s="16">
        <f t="shared" si="27"/>
        <v>0</v>
      </c>
      <c r="J73" s="40"/>
      <c r="K73" s="35"/>
      <c r="L73" s="35"/>
      <c r="M73" s="35"/>
      <c r="N73" s="3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row>
    <row r="74" spans="1:227" ht="54.75" customHeight="1">
      <c r="A74" s="77"/>
      <c r="B74" s="101"/>
      <c r="C74" s="67" t="s">
        <v>16</v>
      </c>
      <c r="D74" s="16">
        <f t="shared" ref="D74:I74" si="28">SUM(D72:D73)</f>
        <v>31921.899999999998</v>
      </c>
      <c r="E74" s="16">
        <f t="shared" si="28"/>
        <v>0</v>
      </c>
      <c r="F74" s="16">
        <f t="shared" si="28"/>
        <v>19904.5</v>
      </c>
      <c r="G74" s="16">
        <f t="shared" si="28"/>
        <v>0</v>
      </c>
      <c r="H74" s="16">
        <f t="shared" si="28"/>
        <v>12017.400000000001</v>
      </c>
      <c r="I74" s="16">
        <f t="shared" si="28"/>
        <v>0</v>
      </c>
      <c r="J74" s="40"/>
      <c r="K74" s="35"/>
      <c r="L74" s="35"/>
      <c r="M74" s="35"/>
      <c r="N74" s="35"/>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row>
    <row r="75" spans="1:227">
      <c r="A75" s="70" t="s">
        <v>22</v>
      </c>
      <c r="B75" s="79"/>
      <c r="C75" s="68">
        <v>2022</v>
      </c>
      <c r="D75" s="15">
        <f>SUM(E75:I75)</f>
        <v>6446.1</v>
      </c>
      <c r="E75" s="15">
        <v>0</v>
      </c>
      <c r="F75" s="15">
        <v>0</v>
      </c>
      <c r="G75" s="15">
        <v>0</v>
      </c>
      <c r="H75" s="15">
        <v>6446.1</v>
      </c>
      <c r="I75" s="15">
        <v>0</v>
      </c>
      <c r="J75" s="42"/>
    </row>
    <row r="76" spans="1:227">
      <c r="A76" s="71"/>
      <c r="B76" s="81"/>
      <c r="C76" s="68">
        <v>2023</v>
      </c>
      <c r="D76" s="15">
        <f>SUM(E76:I76)</f>
        <v>3144.8</v>
      </c>
      <c r="E76" s="15">
        <v>0</v>
      </c>
      <c r="F76" s="15">
        <v>0</v>
      </c>
      <c r="G76" s="15">
        <v>0</v>
      </c>
      <c r="H76" s="15">
        <v>3144.8</v>
      </c>
      <c r="I76" s="15">
        <v>0</v>
      </c>
      <c r="J76" s="42"/>
    </row>
    <row r="77" spans="1:227">
      <c r="A77" s="72"/>
      <c r="B77" s="80"/>
      <c r="C77" s="68" t="s">
        <v>16</v>
      </c>
      <c r="D77" s="15">
        <f t="shared" ref="D77:I77" si="29">SUM(D75:D76)</f>
        <v>9590.9000000000015</v>
      </c>
      <c r="E77" s="15">
        <f t="shared" si="29"/>
        <v>0</v>
      </c>
      <c r="F77" s="15">
        <f t="shared" si="29"/>
        <v>0</v>
      </c>
      <c r="G77" s="15">
        <f t="shared" si="29"/>
        <v>0</v>
      </c>
      <c r="H77" s="15">
        <f t="shared" si="29"/>
        <v>9590.9000000000015</v>
      </c>
      <c r="I77" s="15">
        <f t="shared" si="29"/>
        <v>0</v>
      </c>
      <c r="J77" s="42"/>
    </row>
    <row r="78" spans="1:227" s="6" customFormat="1">
      <c r="A78" s="70" t="s">
        <v>69</v>
      </c>
      <c r="B78" s="79"/>
      <c r="C78" s="68">
        <v>2022</v>
      </c>
      <c r="D78" s="15">
        <f>SUM(E78:I78)</f>
        <v>0</v>
      </c>
      <c r="E78" s="15">
        <v>0</v>
      </c>
      <c r="F78" s="15">
        <v>0</v>
      </c>
      <c r="G78" s="15">
        <v>0</v>
      </c>
      <c r="H78" s="15">
        <v>0</v>
      </c>
      <c r="I78" s="15">
        <v>0</v>
      </c>
      <c r="J78" s="42"/>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row>
    <row r="79" spans="1:227" s="6" customFormat="1">
      <c r="A79" s="71"/>
      <c r="B79" s="81"/>
      <c r="C79" s="68">
        <v>2023</v>
      </c>
      <c r="D79" s="15">
        <f>SUM(E79:I79)</f>
        <v>0</v>
      </c>
      <c r="E79" s="15">
        <v>0</v>
      </c>
      <c r="F79" s="15">
        <v>0</v>
      </c>
      <c r="G79" s="15">
        <v>0</v>
      </c>
      <c r="H79" s="15">
        <v>0</v>
      </c>
      <c r="I79" s="15">
        <v>0</v>
      </c>
      <c r="J79" s="42"/>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row>
    <row r="80" spans="1:227" s="6" customFormat="1">
      <c r="A80" s="72"/>
      <c r="B80" s="80"/>
      <c r="C80" s="68" t="s">
        <v>16</v>
      </c>
      <c r="D80" s="15">
        <f t="shared" ref="D80:I80" si="30">SUM(D78:D79)</f>
        <v>0</v>
      </c>
      <c r="E80" s="15">
        <f t="shared" si="30"/>
        <v>0</v>
      </c>
      <c r="F80" s="15">
        <f t="shared" si="30"/>
        <v>0</v>
      </c>
      <c r="G80" s="15">
        <f t="shared" si="30"/>
        <v>0</v>
      </c>
      <c r="H80" s="15">
        <f t="shared" si="30"/>
        <v>0</v>
      </c>
      <c r="I80" s="15">
        <f t="shared" si="30"/>
        <v>0</v>
      </c>
      <c r="J80" s="42"/>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row>
    <row r="81" spans="1:227" s="6" customFormat="1">
      <c r="A81" s="70" t="s">
        <v>0</v>
      </c>
      <c r="B81" s="79"/>
      <c r="C81" s="68">
        <v>2022</v>
      </c>
      <c r="D81" s="15">
        <f>SUM(E81:I81)</f>
        <v>650.70000000000005</v>
      </c>
      <c r="E81" s="15">
        <v>0</v>
      </c>
      <c r="F81" s="15">
        <v>0</v>
      </c>
      <c r="G81" s="15">
        <v>0</v>
      </c>
      <c r="H81" s="15">
        <v>650.70000000000005</v>
      </c>
      <c r="I81" s="15">
        <v>0</v>
      </c>
      <c r="J81" s="42"/>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row>
    <row r="82" spans="1:227" s="6" customFormat="1">
      <c r="A82" s="71"/>
      <c r="B82" s="81"/>
      <c r="C82" s="68">
        <v>2023</v>
      </c>
      <c r="D82" s="15">
        <f>SUM(E82:I82)</f>
        <v>45</v>
      </c>
      <c r="E82" s="15">
        <v>0</v>
      </c>
      <c r="F82" s="15">
        <v>0</v>
      </c>
      <c r="G82" s="15">
        <v>0</v>
      </c>
      <c r="H82" s="15">
        <v>45</v>
      </c>
      <c r="I82" s="15">
        <v>0</v>
      </c>
      <c r="J82" s="42"/>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row>
    <row r="83" spans="1:227" s="6" customFormat="1">
      <c r="A83" s="72"/>
      <c r="B83" s="80"/>
      <c r="C83" s="68" t="s">
        <v>16</v>
      </c>
      <c r="D83" s="15">
        <f t="shared" ref="D83:I83" si="31">SUM(D81:D82)</f>
        <v>695.7</v>
      </c>
      <c r="E83" s="15">
        <f t="shared" si="31"/>
        <v>0</v>
      </c>
      <c r="F83" s="15">
        <f t="shared" si="31"/>
        <v>0</v>
      </c>
      <c r="G83" s="15">
        <f t="shared" si="31"/>
        <v>0</v>
      </c>
      <c r="H83" s="15">
        <f t="shared" si="31"/>
        <v>695.7</v>
      </c>
      <c r="I83" s="15">
        <f t="shared" si="31"/>
        <v>0</v>
      </c>
      <c r="J83" s="42"/>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row>
    <row r="84" spans="1:227" s="6" customFormat="1">
      <c r="A84" s="70" t="s">
        <v>23</v>
      </c>
      <c r="B84" s="79"/>
      <c r="C84" s="68">
        <v>2022</v>
      </c>
      <c r="D84" s="15">
        <f>SUM(E84:I84)</f>
        <v>21635.3</v>
      </c>
      <c r="E84" s="15">
        <v>0</v>
      </c>
      <c r="F84" s="15">
        <v>19904.5</v>
      </c>
      <c r="G84" s="15">
        <v>0</v>
      </c>
      <c r="H84" s="15">
        <v>1730.8</v>
      </c>
      <c r="I84" s="15">
        <v>0</v>
      </c>
      <c r="J84" s="42"/>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row>
    <row r="85" spans="1:227" s="6" customFormat="1">
      <c r="A85" s="71"/>
      <c r="B85" s="81"/>
      <c r="C85" s="68">
        <v>2023</v>
      </c>
      <c r="D85" s="15">
        <f>SUM(E85:I85)</f>
        <v>0</v>
      </c>
      <c r="E85" s="15">
        <v>0</v>
      </c>
      <c r="F85" s="15">
        <v>0</v>
      </c>
      <c r="G85" s="15">
        <v>0</v>
      </c>
      <c r="H85" s="15">
        <v>0</v>
      </c>
      <c r="I85" s="15">
        <v>0</v>
      </c>
      <c r="J85" s="42"/>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row>
    <row r="86" spans="1:227" s="6" customFormat="1">
      <c r="A86" s="72"/>
      <c r="B86" s="80"/>
      <c r="C86" s="68" t="s">
        <v>16</v>
      </c>
      <c r="D86" s="15">
        <f t="shared" ref="D86:I86" si="32">SUM(D84:D85)</f>
        <v>21635.3</v>
      </c>
      <c r="E86" s="15">
        <f t="shared" si="32"/>
        <v>0</v>
      </c>
      <c r="F86" s="15">
        <f t="shared" si="32"/>
        <v>19904.5</v>
      </c>
      <c r="G86" s="15">
        <f t="shared" si="32"/>
        <v>0</v>
      </c>
      <c r="H86" s="15">
        <f t="shared" si="32"/>
        <v>1730.8</v>
      </c>
      <c r="I86" s="15">
        <f t="shared" si="32"/>
        <v>0</v>
      </c>
      <c r="J86" s="42"/>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row>
    <row r="87" spans="1:227" s="6" customFormat="1">
      <c r="A87" s="77" t="s">
        <v>62</v>
      </c>
      <c r="B87" s="79"/>
      <c r="C87" s="67">
        <v>2022</v>
      </c>
      <c r="D87" s="16">
        <f t="shared" ref="D87:H88" si="33">D90</f>
        <v>0</v>
      </c>
      <c r="E87" s="16">
        <f t="shared" si="33"/>
        <v>0</v>
      </c>
      <c r="F87" s="16">
        <f t="shared" si="33"/>
        <v>0</v>
      </c>
      <c r="G87" s="16">
        <f t="shared" si="33"/>
        <v>0</v>
      </c>
      <c r="H87" s="16">
        <f t="shared" si="33"/>
        <v>0</v>
      </c>
      <c r="I87" s="16">
        <v>0</v>
      </c>
      <c r="J87" s="40"/>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row>
    <row r="88" spans="1:227" s="6" customFormat="1">
      <c r="A88" s="77"/>
      <c r="B88" s="81"/>
      <c r="C88" s="67">
        <v>2023</v>
      </c>
      <c r="D88" s="16">
        <f t="shared" si="33"/>
        <v>7191.3</v>
      </c>
      <c r="E88" s="16">
        <f t="shared" si="33"/>
        <v>0</v>
      </c>
      <c r="F88" s="16">
        <f t="shared" si="33"/>
        <v>0</v>
      </c>
      <c r="G88" s="16">
        <f t="shared" si="33"/>
        <v>0</v>
      </c>
      <c r="H88" s="16">
        <f t="shared" si="33"/>
        <v>7191.3</v>
      </c>
      <c r="I88" s="16">
        <f>I91</f>
        <v>0</v>
      </c>
      <c r="J88" s="40"/>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row>
    <row r="89" spans="1:227" s="6" customFormat="1">
      <c r="A89" s="77"/>
      <c r="B89" s="80"/>
      <c r="C89" s="67" t="s">
        <v>16</v>
      </c>
      <c r="D89" s="16">
        <f t="shared" ref="D89:I89" si="34">SUM(D87:D88)</f>
        <v>7191.3</v>
      </c>
      <c r="E89" s="16">
        <f t="shared" si="34"/>
        <v>0</v>
      </c>
      <c r="F89" s="16">
        <f t="shared" si="34"/>
        <v>0</v>
      </c>
      <c r="G89" s="16">
        <f t="shared" si="34"/>
        <v>0</v>
      </c>
      <c r="H89" s="16">
        <f t="shared" si="34"/>
        <v>7191.3</v>
      </c>
      <c r="I89" s="16">
        <f t="shared" si="34"/>
        <v>0</v>
      </c>
      <c r="J89" s="40"/>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row>
    <row r="90" spans="1:227" s="6" customFormat="1">
      <c r="A90" s="70" t="s">
        <v>24</v>
      </c>
      <c r="B90" s="79"/>
      <c r="C90" s="68">
        <v>2022</v>
      </c>
      <c r="D90" s="15">
        <f>SUM(E90:I90)</f>
        <v>0</v>
      </c>
      <c r="E90" s="15">
        <v>0</v>
      </c>
      <c r="F90" s="15">
        <v>0</v>
      </c>
      <c r="G90" s="15">
        <v>0</v>
      </c>
      <c r="H90" s="15">
        <v>0</v>
      </c>
      <c r="I90" s="15">
        <v>0</v>
      </c>
      <c r="J90" s="42"/>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row>
    <row r="91" spans="1:227" s="6" customFormat="1" ht="20.25" customHeight="1">
      <c r="A91" s="71"/>
      <c r="B91" s="81"/>
      <c r="C91" s="68">
        <v>2023</v>
      </c>
      <c r="D91" s="15">
        <f>SUM(E91:I91)</f>
        <v>7191.3</v>
      </c>
      <c r="E91" s="15">
        <v>0</v>
      </c>
      <c r="F91" s="15">
        <v>0</v>
      </c>
      <c r="G91" s="15">
        <v>0</v>
      </c>
      <c r="H91" s="15">
        <v>7191.3</v>
      </c>
      <c r="I91" s="15">
        <v>0</v>
      </c>
      <c r="J91" s="42"/>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row>
    <row r="92" spans="1:227" s="6" customFormat="1" ht="18" customHeight="1">
      <c r="A92" s="72"/>
      <c r="B92" s="80"/>
      <c r="C92" s="68" t="s">
        <v>16</v>
      </c>
      <c r="D92" s="15">
        <f t="shared" ref="D92:I92" si="35">SUM(D90:D91)</f>
        <v>7191.3</v>
      </c>
      <c r="E92" s="15">
        <f t="shared" si="35"/>
        <v>0</v>
      </c>
      <c r="F92" s="15">
        <f t="shared" si="35"/>
        <v>0</v>
      </c>
      <c r="G92" s="15">
        <f t="shared" si="35"/>
        <v>0</v>
      </c>
      <c r="H92" s="15">
        <f t="shared" si="35"/>
        <v>7191.3</v>
      </c>
      <c r="I92" s="15">
        <f t="shared" si="35"/>
        <v>0</v>
      </c>
      <c r="J92" s="42"/>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row>
    <row r="93" spans="1:227" s="6" customFormat="1" ht="18" customHeight="1">
      <c r="A93" s="77" t="s">
        <v>63</v>
      </c>
      <c r="B93" s="79"/>
      <c r="C93" s="67">
        <v>2022</v>
      </c>
      <c r="D93" s="16">
        <f t="shared" ref="D93:H94" si="36">D96</f>
        <v>0</v>
      </c>
      <c r="E93" s="16">
        <f t="shared" si="36"/>
        <v>0</v>
      </c>
      <c r="F93" s="16">
        <f t="shared" si="36"/>
        <v>0</v>
      </c>
      <c r="G93" s="16">
        <f t="shared" si="36"/>
        <v>0</v>
      </c>
      <c r="H93" s="16">
        <f t="shared" si="36"/>
        <v>0</v>
      </c>
      <c r="I93" s="16">
        <v>0</v>
      </c>
      <c r="J93" s="40"/>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row>
    <row r="94" spans="1:227" s="6" customFormat="1" ht="18" customHeight="1">
      <c r="A94" s="77"/>
      <c r="B94" s="81"/>
      <c r="C94" s="67">
        <v>2023</v>
      </c>
      <c r="D94" s="16">
        <f t="shared" si="36"/>
        <v>0</v>
      </c>
      <c r="E94" s="16">
        <f t="shared" si="36"/>
        <v>0</v>
      </c>
      <c r="F94" s="16">
        <f t="shared" si="36"/>
        <v>0</v>
      </c>
      <c r="G94" s="16">
        <f t="shared" si="36"/>
        <v>0</v>
      </c>
      <c r="H94" s="16">
        <f t="shared" si="36"/>
        <v>0</v>
      </c>
      <c r="I94" s="16">
        <f>I97</f>
        <v>0</v>
      </c>
      <c r="J94" s="40"/>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row>
    <row r="95" spans="1:227" s="6" customFormat="1" ht="45" customHeight="1">
      <c r="A95" s="77"/>
      <c r="B95" s="80"/>
      <c r="C95" s="67" t="s">
        <v>16</v>
      </c>
      <c r="D95" s="16">
        <f t="shared" ref="D95:I95" si="37">SUM(D93:D94)</f>
        <v>0</v>
      </c>
      <c r="E95" s="16">
        <f t="shared" si="37"/>
        <v>0</v>
      </c>
      <c r="F95" s="16">
        <f t="shared" si="37"/>
        <v>0</v>
      </c>
      <c r="G95" s="16">
        <f t="shared" si="37"/>
        <v>0</v>
      </c>
      <c r="H95" s="16">
        <f t="shared" si="37"/>
        <v>0</v>
      </c>
      <c r="I95" s="16">
        <f t="shared" si="37"/>
        <v>0</v>
      </c>
      <c r="J95" s="40"/>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row>
    <row r="96" spans="1:227" s="6" customFormat="1" ht="18" customHeight="1">
      <c r="A96" s="70" t="s">
        <v>25</v>
      </c>
      <c r="B96" s="79"/>
      <c r="C96" s="68">
        <v>2022</v>
      </c>
      <c r="D96" s="15">
        <f>SUM(E96:I96)</f>
        <v>0</v>
      </c>
      <c r="E96" s="15">
        <v>0</v>
      </c>
      <c r="F96" s="15">
        <v>0</v>
      </c>
      <c r="G96" s="15">
        <v>0</v>
      </c>
      <c r="H96" s="15">
        <v>0</v>
      </c>
      <c r="I96" s="15">
        <v>0</v>
      </c>
      <c r="J96" s="42"/>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row>
    <row r="97" spans="1:227" s="6" customFormat="1" ht="24" customHeight="1">
      <c r="A97" s="71"/>
      <c r="B97" s="81"/>
      <c r="C97" s="68">
        <v>2023</v>
      </c>
      <c r="D97" s="15">
        <f>SUM(E97:I97)</f>
        <v>0</v>
      </c>
      <c r="E97" s="15">
        <v>0</v>
      </c>
      <c r="F97" s="15">
        <v>0</v>
      </c>
      <c r="G97" s="15">
        <v>0</v>
      </c>
      <c r="H97" s="15">
        <v>0</v>
      </c>
      <c r="I97" s="15">
        <v>0</v>
      </c>
      <c r="J97" s="42"/>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row>
    <row r="98" spans="1:227" s="6" customFormat="1" ht="33" customHeight="1">
      <c r="A98" s="72"/>
      <c r="B98" s="80"/>
      <c r="C98" s="68" t="s">
        <v>16</v>
      </c>
      <c r="D98" s="15">
        <f t="shared" ref="D98:I98" si="38">SUM(D96:D97)</f>
        <v>0</v>
      </c>
      <c r="E98" s="15">
        <f t="shared" si="38"/>
        <v>0</v>
      </c>
      <c r="F98" s="15">
        <f t="shared" si="38"/>
        <v>0</v>
      </c>
      <c r="G98" s="15">
        <f t="shared" si="38"/>
        <v>0</v>
      </c>
      <c r="H98" s="15">
        <f t="shared" si="38"/>
        <v>0</v>
      </c>
      <c r="I98" s="15">
        <f t="shared" si="38"/>
        <v>0</v>
      </c>
      <c r="J98" s="42"/>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row>
    <row r="99" spans="1:227" s="6" customFormat="1" ht="18" customHeight="1">
      <c r="A99" s="77" t="s">
        <v>64</v>
      </c>
      <c r="B99" s="97"/>
      <c r="C99" s="67">
        <v>2024</v>
      </c>
      <c r="D99" s="23">
        <f>D105</f>
        <v>3000</v>
      </c>
      <c r="E99" s="23">
        <f t="shared" ref="E99:I101" si="39">E105</f>
        <v>0</v>
      </c>
      <c r="F99" s="23">
        <f t="shared" si="39"/>
        <v>0</v>
      </c>
      <c r="G99" s="23">
        <f t="shared" si="39"/>
        <v>0</v>
      </c>
      <c r="H99" s="23">
        <f t="shared" si="39"/>
        <v>3000</v>
      </c>
      <c r="I99" s="23">
        <f t="shared" si="39"/>
        <v>0</v>
      </c>
      <c r="J99" s="40"/>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row>
    <row r="100" spans="1:227" s="6" customFormat="1" ht="18" customHeight="1">
      <c r="A100" s="77"/>
      <c r="B100" s="98"/>
      <c r="C100" s="67">
        <v>2025</v>
      </c>
      <c r="D100" s="23">
        <f>D106</f>
        <v>6575.9</v>
      </c>
      <c r="E100" s="23">
        <f t="shared" si="39"/>
        <v>0</v>
      </c>
      <c r="F100" s="23">
        <f t="shared" si="39"/>
        <v>0</v>
      </c>
      <c r="G100" s="23">
        <f t="shared" si="39"/>
        <v>0</v>
      </c>
      <c r="H100" s="23">
        <f>H106</f>
        <v>6575.9</v>
      </c>
      <c r="I100" s="23">
        <f>I106</f>
        <v>0</v>
      </c>
      <c r="J100" s="40"/>
      <c r="K100" s="40"/>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row>
    <row r="101" spans="1:227" s="6" customFormat="1" ht="18" customHeight="1">
      <c r="A101" s="77"/>
      <c r="B101" s="98"/>
      <c r="C101" s="67">
        <v>2026</v>
      </c>
      <c r="D101" s="23">
        <f>D107</f>
        <v>9980</v>
      </c>
      <c r="E101" s="23">
        <f t="shared" si="39"/>
        <v>0</v>
      </c>
      <c r="F101" s="23">
        <f t="shared" si="39"/>
        <v>0</v>
      </c>
      <c r="G101" s="23">
        <f t="shared" si="39"/>
        <v>0</v>
      </c>
      <c r="H101" s="23">
        <f t="shared" si="39"/>
        <v>9980</v>
      </c>
      <c r="I101" s="23">
        <f t="shared" si="39"/>
        <v>0</v>
      </c>
      <c r="J101" s="40"/>
      <c r="K101" s="40"/>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row>
    <row r="102" spans="1:227" s="6" customFormat="1" ht="18" customHeight="1">
      <c r="A102" s="77"/>
      <c r="B102" s="98"/>
      <c r="C102" s="67">
        <v>2027</v>
      </c>
      <c r="D102" s="23">
        <f>SUM(E102:I102)</f>
        <v>31308</v>
      </c>
      <c r="E102" s="23">
        <f>E108+E115</f>
        <v>0</v>
      </c>
      <c r="F102" s="23">
        <f>F108+F115</f>
        <v>0</v>
      </c>
      <c r="G102" s="23">
        <f>G108+G115</f>
        <v>0</v>
      </c>
      <c r="H102" s="23">
        <f>H108+H115</f>
        <v>31308</v>
      </c>
      <c r="I102" s="23">
        <f>I108+I115</f>
        <v>0</v>
      </c>
      <c r="J102" s="40"/>
      <c r="K102" s="40"/>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row>
    <row r="103" spans="1:227" s="6" customFormat="1" ht="18" customHeight="1">
      <c r="A103" s="77"/>
      <c r="B103" s="98"/>
      <c r="C103" s="67">
        <v>2028</v>
      </c>
      <c r="D103" s="23">
        <f>SUM(E103:I103)</f>
        <v>21328</v>
      </c>
      <c r="E103" s="23">
        <f>E119</f>
        <v>0</v>
      </c>
      <c r="F103" s="23">
        <f>F119</f>
        <v>0</v>
      </c>
      <c r="G103" s="23">
        <f>G119</f>
        <v>0</v>
      </c>
      <c r="H103" s="23">
        <f>H119</f>
        <v>21328</v>
      </c>
      <c r="I103" s="23">
        <f>I119</f>
        <v>0</v>
      </c>
      <c r="J103" s="40"/>
      <c r="K103" s="40"/>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row>
    <row r="104" spans="1:227" s="6" customFormat="1" ht="18" customHeight="1">
      <c r="A104" s="77"/>
      <c r="B104" s="99"/>
      <c r="C104" s="67" t="s">
        <v>16</v>
      </c>
      <c r="D104" s="16">
        <f>SUM(D99:D103)</f>
        <v>72191.899999999994</v>
      </c>
      <c r="E104" s="16">
        <f t="shared" ref="E104:H104" si="40">SUM(E99:E103)</f>
        <v>0</v>
      </c>
      <c r="F104" s="16">
        <f t="shared" si="40"/>
        <v>0</v>
      </c>
      <c r="G104" s="16">
        <f t="shared" si="40"/>
        <v>0</v>
      </c>
      <c r="H104" s="16">
        <f t="shared" si="40"/>
        <v>72191.899999999994</v>
      </c>
      <c r="I104" s="16">
        <f>SUM(I99:I103)</f>
        <v>0</v>
      </c>
      <c r="J104" s="40"/>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row>
    <row r="105" spans="1:227" s="6" customFormat="1" ht="24.75" customHeight="1">
      <c r="A105" s="77" t="s">
        <v>80</v>
      </c>
      <c r="B105" s="79"/>
      <c r="C105" s="67">
        <v>2024</v>
      </c>
      <c r="D105" s="16">
        <f t="shared" ref="D105:H108" si="41">D110</f>
        <v>3000</v>
      </c>
      <c r="E105" s="16">
        <f t="shared" si="41"/>
        <v>0</v>
      </c>
      <c r="F105" s="16">
        <f t="shared" si="41"/>
        <v>0</v>
      </c>
      <c r="G105" s="16">
        <f t="shared" si="41"/>
        <v>0</v>
      </c>
      <c r="H105" s="16">
        <f t="shared" si="41"/>
        <v>3000</v>
      </c>
      <c r="I105" s="16">
        <f>I110</f>
        <v>0</v>
      </c>
      <c r="J105" s="40"/>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row>
    <row r="106" spans="1:227" s="6" customFormat="1" ht="24.75" customHeight="1">
      <c r="A106" s="77"/>
      <c r="B106" s="81"/>
      <c r="C106" s="67">
        <v>2025</v>
      </c>
      <c r="D106" s="16">
        <f t="shared" si="41"/>
        <v>6575.9</v>
      </c>
      <c r="E106" s="16">
        <f t="shared" si="41"/>
        <v>0</v>
      </c>
      <c r="F106" s="16">
        <f t="shared" si="41"/>
        <v>0</v>
      </c>
      <c r="G106" s="16">
        <f t="shared" si="41"/>
        <v>0</v>
      </c>
      <c r="H106" s="16">
        <f t="shared" si="41"/>
        <v>6575.9</v>
      </c>
      <c r="I106" s="16">
        <f>I111</f>
        <v>0</v>
      </c>
      <c r="J106" s="40"/>
      <c r="K106" s="40"/>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row>
    <row r="107" spans="1:227" s="6" customFormat="1" ht="22.5" customHeight="1">
      <c r="A107" s="77"/>
      <c r="B107" s="81"/>
      <c r="C107" s="67">
        <v>2026</v>
      </c>
      <c r="D107" s="16">
        <f t="shared" si="41"/>
        <v>9980</v>
      </c>
      <c r="E107" s="16">
        <f t="shared" si="41"/>
        <v>0</v>
      </c>
      <c r="F107" s="16">
        <f t="shared" si="41"/>
        <v>0</v>
      </c>
      <c r="G107" s="16">
        <f t="shared" si="41"/>
        <v>0</v>
      </c>
      <c r="H107" s="16">
        <f t="shared" si="41"/>
        <v>9980</v>
      </c>
      <c r="I107" s="16">
        <f>I112</f>
        <v>0</v>
      </c>
      <c r="J107" s="40"/>
      <c r="K107" s="40"/>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row>
    <row r="108" spans="1:227" s="6" customFormat="1" ht="22.5" customHeight="1">
      <c r="A108" s="77"/>
      <c r="B108" s="81"/>
      <c r="C108" s="67">
        <v>2027</v>
      </c>
      <c r="D108" s="16">
        <f t="shared" si="41"/>
        <v>9980</v>
      </c>
      <c r="E108" s="16">
        <f t="shared" si="41"/>
        <v>0</v>
      </c>
      <c r="F108" s="16">
        <f t="shared" si="41"/>
        <v>0</v>
      </c>
      <c r="G108" s="16">
        <f t="shared" si="41"/>
        <v>0</v>
      </c>
      <c r="H108" s="16">
        <f t="shared" si="41"/>
        <v>9980</v>
      </c>
      <c r="I108" s="16">
        <f>I113</f>
        <v>0</v>
      </c>
      <c r="J108" s="40"/>
      <c r="K108" s="40"/>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row>
    <row r="109" spans="1:227" s="6" customFormat="1" ht="52.5" customHeight="1">
      <c r="A109" s="77"/>
      <c r="B109" s="80"/>
      <c r="C109" s="67" t="s">
        <v>16</v>
      </c>
      <c r="D109" s="16">
        <f>SUM(D105:D108)</f>
        <v>29535.9</v>
      </c>
      <c r="E109" s="16">
        <f t="shared" ref="E109:I109" si="42">SUM(E105:E108)</f>
        <v>0</v>
      </c>
      <c r="F109" s="16">
        <f t="shared" si="42"/>
        <v>0</v>
      </c>
      <c r="G109" s="16">
        <f t="shared" si="42"/>
        <v>0</v>
      </c>
      <c r="H109" s="16">
        <f t="shared" si="42"/>
        <v>29535.9</v>
      </c>
      <c r="I109" s="16">
        <f t="shared" si="42"/>
        <v>0</v>
      </c>
      <c r="J109" s="40"/>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row>
    <row r="110" spans="1:227" s="6" customFormat="1" ht="18" customHeight="1">
      <c r="A110" s="70" t="s">
        <v>0</v>
      </c>
      <c r="B110" s="79"/>
      <c r="C110" s="68">
        <v>2024</v>
      </c>
      <c r="D110" s="15">
        <f>SUM(E110:I110)</f>
        <v>3000</v>
      </c>
      <c r="E110" s="15">
        <v>0</v>
      </c>
      <c r="F110" s="15">
        <v>0</v>
      </c>
      <c r="G110" s="15">
        <v>0</v>
      </c>
      <c r="H110" s="15">
        <v>3000</v>
      </c>
      <c r="I110" s="15">
        <v>0</v>
      </c>
      <c r="J110" s="42"/>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row>
    <row r="111" spans="1:227" s="6" customFormat="1" ht="18" customHeight="1">
      <c r="A111" s="71"/>
      <c r="B111" s="81"/>
      <c r="C111" s="68">
        <v>2025</v>
      </c>
      <c r="D111" s="15">
        <f>SUM(E111:I111)</f>
        <v>6575.9</v>
      </c>
      <c r="E111" s="15">
        <v>0</v>
      </c>
      <c r="F111" s="15">
        <v>0</v>
      </c>
      <c r="G111" s="15">
        <v>0</v>
      </c>
      <c r="H111" s="15">
        <v>6575.9</v>
      </c>
      <c r="I111" s="15">
        <v>0</v>
      </c>
      <c r="J111" s="42"/>
      <c r="K111" s="42"/>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row>
    <row r="112" spans="1:227" s="6" customFormat="1" ht="18" customHeight="1">
      <c r="A112" s="71"/>
      <c r="B112" s="81"/>
      <c r="C112" s="68">
        <v>2026</v>
      </c>
      <c r="D112" s="15">
        <f>SUM(E112:I112)</f>
        <v>9980</v>
      </c>
      <c r="E112" s="15">
        <v>0</v>
      </c>
      <c r="F112" s="15">
        <v>0</v>
      </c>
      <c r="G112" s="15">
        <v>0</v>
      </c>
      <c r="H112" s="15">
        <f>6907.5+3072.5</f>
        <v>9980</v>
      </c>
      <c r="I112" s="15">
        <v>0</v>
      </c>
      <c r="J112" s="49"/>
      <c r="K112" s="49"/>
      <c r="L112" s="49"/>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row>
    <row r="113" spans="1:227" s="6" customFormat="1" ht="18" customHeight="1">
      <c r="A113" s="71"/>
      <c r="B113" s="81"/>
      <c r="C113" s="68">
        <v>2027</v>
      </c>
      <c r="D113" s="15">
        <f>SUM(E113:I113)</f>
        <v>9980</v>
      </c>
      <c r="E113" s="15">
        <v>0</v>
      </c>
      <c r="F113" s="15">
        <v>0</v>
      </c>
      <c r="G113" s="15">
        <v>0</v>
      </c>
      <c r="H113" s="15">
        <v>9980</v>
      </c>
      <c r="I113" s="15">
        <v>0</v>
      </c>
      <c r="J113" s="49"/>
      <c r="K113" s="42"/>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row>
    <row r="114" spans="1:227" s="6" customFormat="1" ht="18" customHeight="1">
      <c r="A114" s="72"/>
      <c r="B114" s="80"/>
      <c r="C114" s="68" t="s">
        <v>16</v>
      </c>
      <c r="D114" s="15">
        <f>SUM(D110:D113)</f>
        <v>29535.9</v>
      </c>
      <c r="E114" s="15">
        <f t="shared" ref="E114:I114" si="43">SUM(E110:E113)</f>
        <v>0</v>
      </c>
      <c r="F114" s="15">
        <f t="shared" si="43"/>
        <v>0</v>
      </c>
      <c r="G114" s="15">
        <f t="shared" si="43"/>
        <v>0</v>
      </c>
      <c r="H114" s="15">
        <f t="shared" si="43"/>
        <v>29535.9</v>
      </c>
      <c r="I114" s="15">
        <f t="shared" si="43"/>
        <v>0</v>
      </c>
      <c r="J114" s="42"/>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row>
    <row r="115" spans="1:227" s="6" customFormat="1" ht="25.5" customHeight="1">
      <c r="A115" s="74" t="s">
        <v>95</v>
      </c>
      <c r="B115" s="79"/>
      <c r="C115" s="67">
        <v>2027</v>
      </c>
      <c r="D115" s="16">
        <f t="shared" ref="D115:H116" si="44">D118</f>
        <v>21328</v>
      </c>
      <c r="E115" s="16">
        <f t="shared" si="44"/>
        <v>0</v>
      </c>
      <c r="F115" s="16">
        <f t="shared" si="44"/>
        <v>0</v>
      </c>
      <c r="G115" s="16">
        <f t="shared" si="44"/>
        <v>0</v>
      </c>
      <c r="H115" s="16">
        <f t="shared" si="44"/>
        <v>21328</v>
      </c>
      <c r="I115" s="16">
        <f>I118</f>
        <v>0</v>
      </c>
      <c r="J115" s="40"/>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row>
    <row r="116" spans="1:227" s="6" customFormat="1" ht="25.5" customHeight="1">
      <c r="A116" s="78"/>
      <c r="B116" s="81"/>
      <c r="C116" s="67">
        <v>2028</v>
      </c>
      <c r="D116" s="16">
        <f>SUM(E116:I116)</f>
        <v>21328</v>
      </c>
      <c r="E116" s="16">
        <f t="shared" si="44"/>
        <v>0</v>
      </c>
      <c r="F116" s="16">
        <f t="shared" si="44"/>
        <v>0</v>
      </c>
      <c r="G116" s="16">
        <f t="shared" si="44"/>
        <v>0</v>
      </c>
      <c r="H116" s="16">
        <f t="shared" si="44"/>
        <v>21328</v>
      </c>
      <c r="I116" s="16">
        <f>I119</f>
        <v>0</v>
      </c>
      <c r="J116" s="40"/>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row>
    <row r="117" spans="1:227" s="6" customFormat="1" ht="27" customHeight="1">
      <c r="A117" s="75"/>
      <c r="B117" s="80"/>
      <c r="C117" s="67" t="s">
        <v>16</v>
      </c>
      <c r="D117" s="16">
        <f>SUM(D115:D116)</f>
        <v>42656</v>
      </c>
      <c r="E117" s="16">
        <f t="shared" ref="E117:H117" si="45">SUM(E115:E116)</f>
        <v>0</v>
      </c>
      <c r="F117" s="16">
        <f t="shared" si="45"/>
        <v>0</v>
      </c>
      <c r="G117" s="16">
        <f t="shared" si="45"/>
        <v>0</v>
      </c>
      <c r="H117" s="16">
        <f t="shared" si="45"/>
        <v>42656</v>
      </c>
      <c r="I117" s="16">
        <f>SUM(I115:I116)</f>
        <v>0</v>
      </c>
      <c r="J117" s="40"/>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row>
    <row r="118" spans="1:227" s="6" customFormat="1" ht="18" customHeight="1">
      <c r="A118" s="70" t="s">
        <v>33</v>
      </c>
      <c r="B118" s="79"/>
      <c r="C118" s="68">
        <v>2027</v>
      </c>
      <c r="D118" s="15">
        <f>SUM(E118:I118)</f>
        <v>21328</v>
      </c>
      <c r="E118" s="15">
        <v>0</v>
      </c>
      <c r="F118" s="15">
        <v>0</v>
      </c>
      <c r="G118" s="15">
        <v>0</v>
      </c>
      <c r="H118" s="15">
        <v>21328</v>
      </c>
      <c r="I118" s="15">
        <v>0</v>
      </c>
      <c r="J118" s="42"/>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row>
    <row r="119" spans="1:227" s="6" customFormat="1" ht="18" customHeight="1">
      <c r="A119" s="71"/>
      <c r="B119" s="81"/>
      <c r="C119" s="68">
        <v>2028</v>
      </c>
      <c r="D119" s="15">
        <f>SUM(E119:I119)</f>
        <v>21328</v>
      </c>
      <c r="E119" s="15">
        <v>0</v>
      </c>
      <c r="F119" s="15">
        <v>0</v>
      </c>
      <c r="G119" s="15">
        <v>0</v>
      </c>
      <c r="H119" s="15">
        <v>21328</v>
      </c>
      <c r="I119" s="15">
        <v>0</v>
      </c>
      <c r="J119" s="42"/>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row>
    <row r="120" spans="1:227" s="6" customFormat="1" ht="24.75" customHeight="1">
      <c r="A120" s="72"/>
      <c r="B120" s="80"/>
      <c r="C120" s="68" t="s">
        <v>16</v>
      </c>
      <c r="D120" s="15">
        <f>SUM(D118:D119)</f>
        <v>42656</v>
      </c>
      <c r="E120" s="15">
        <f t="shared" ref="E120:H120" si="46">SUM(E118:E119)</f>
        <v>0</v>
      </c>
      <c r="F120" s="15">
        <f t="shared" si="46"/>
        <v>0</v>
      </c>
      <c r="G120" s="15">
        <f t="shared" si="46"/>
        <v>0</v>
      </c>
      <c r="H120" s="15">
        <f t="shared" si="46"/>
        <v>42656</v>
      </c>
      <c r="I120" s="15">
        <f>SUM(I118:I119)</f>
        <v>0</v>
      </c>
      <c r="J120" s="42"/>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row>
    <row r="121" spans="1:227" s="6" customFormat="1" ht="18" customHeight="1">
      <c r="A121" s="74" t="s">
        <v>56</v>
      </c>
      <c r="B121" s="97"/>
      <c r="C121" s="67">
        <v>2024</v>
      </c>
      <c r="D121" s="23">
        <f t="shared" ref="D121:I121" si="47">D125+D134+D138+D146</f>
        <v>53744.4</v>
      </c>
      <c r="E121" s="23">
        <f t="shared" si="47"/>
        <v>729.8</v>
      </c>
      <c r="F121" s="23">
        <f t="shared" si="47"/>
        <v>41661.199999999997</v>
      </c>
      <c r="G121" s="23">
        <f t="shared" si="47"/>
        <v>9953.9</v>
      </c>
      <c r="H121" s="23">
        <f t="shared" si="47"/>
        <v>1399.5</v>
      </c>
      <c r="I121" s="23">
        <f t="shared" si="47"/>
        <v>0</v>
      </c>
      <c r="J121" s="40"/>
      <c r="L121" s="56"/>
      <c r="M121" s="3"/>
      <c r="N121" s="56"/>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row>
    <row r="122" spans="1:227" s="6" customFormat="1" ht="18" customHeight="1">
      <c r="A122" s="78"/>
      <c r="B122" s="98"/>
      <c r="C122" s="67">
        <v>2025</v>
      </c>
      <c r="D122" s="23">
        <f>SUM(E122:I122)</f>
        <v>15112.099999999999</v>
      </c>
      <c r="E122" s="23">
        <f t="shared" ref="E122:I122" si="48">E126+E139</f>
        <v>249.5</v>
      </c>
      <c r="F122" s="23">
        <f t="shared" si="48"/>
        <v>13681.8</v>
      </c>
      <c r="G122" s="23">
        <f t="shared" si="48"/>
        <v>381.4</v>
      </c>
      <c r="H122" s="23">
        <f t="shared" si="48"/>
        <v>799.4</v>
      </c>
      <c r="I122" s="23">
        <f t="shared" si="48"/>
        <v>0</v>
      </c>
      <c r="J122" s="40"/>
      <c r="K122" s="40"/>
      <c r="L122" s="53"/>
      <c r="M122" s="53"/>
      <c r="N122" s="53"/>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row>
    <row r="123" spans="1:227" s="6" customFormat="1" ht="18" customHeight="1">
      <c r="A123" s="78"/>
      <c r="B123" s="98"/>
      <c r="C123" s="67">
        <v>2026</v>
      </c>
      <c r="D123" s="23">
        <f>SUM(E123:I123)</f>
        <v>881.7</v>
      </c>
      <c r="E123" s="23">
        <f t="shared" ref="E123:H123" si="49">E140</f>
        <v>0</v>
      </c>
      <c r="F123" s="23">
        <f t="shared" si="49"/>
        <v>0</v>
      </c>
      <c r="G123" s="23">
        <f t="shared" si="49"/>
        <v>0</v>
      </c>
      <c r="H123" s="23">
        <f t="shared" si="49"/>
        <v>881.7</v>
      </c>
      <c r="I123" s="23">
        <f>I140</f>
        <v>0</v>
      </c>
      <c r="J123" s="40"/>
      <c r="K123" s="40"/>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row>
    <row r="124" spans="1:227" s="6" customFormat="1" ht="18" customHeight="1">
      <c r="A124" s="75"/>
      <c r="B124" s="99"/>
      <c r="C124" s="67" t="s">
        <v>16</v>
      </c>
      <c r="D124" s="16">
        <f t="shared" ref="D124:I124" si="50">SUM(D121:D123)</f>
        <v>69738.2</v>
      </c>
      <c r="E124" s="16">
        <f t="shared" si="50"/>
        <v>979.3</v>
      </c>
      <c r="F124" s="16">
        <f t="shared" si="50"/>
        <v>55343</v>
      </c>
      <c r="G124" s="16">
        <f t="shared" si="50"/>
        <v>10335.299999999999</v>
      </c>
      <c r="H124" s="16">
        <f t="shared" si="50"/>
        <v>3080.6000000000004</v>
      </c>
      <c r="I124" s="16">
        <f t="shared" si="50"/>
        <v>0</v>
      </c>
      <c r="J124" s="40"/>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row>
    <row r="125" spans="1:227" s="6" customFormat="1" ht="18" customHeight="1">
      <c r="A125" s="74" t="s">
        <v>26</v>
      </c>
      <c r="B125" s="79"/>
      <c r="C125" s="67">
        <v>2024</v>
      </c>
      <c r="D125" s="16">
        <f t="shared" ref="D125:I126" si="51">D128+D131</f>
        <v>4904.1000000000004</v>
      </c>
      <c r="E125" s="16">
        <f t="shared" si="51"/>
        <v>0</v>
      </c>
      <c r="F125" s="16">
        <f t="shared" si="51"/>
        <v>4560.8</v>
      </c>
      <c r="G125" s="16">
        <f t="shared" si="51"/>
        <v>0</v>
      </c>
      <c r="H125" s="16">
        <f t="shared" si="51"/>
        <v>343.3</v>
      </c>
      <c r="I125" s="16">
        <f t="shared" si="51"/>
        <v>0</v>
      </c>
      <c r="J125" s="40"/>
      <c r="L125" s="56"/>
      <c r="M125" s="3"/>
      <c r="N125" s="56"/>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row>
    <row r="126" spans="1:227" s="6" customFormat="1" ht="18" customHeight="1">
      <c r="A126" s="78"/>
      <c r="B126" s="81"/>
      <c r="C126" s="67">
        <v>2025</v>
      </c>
      <c r="D126" s="16">
        <f t="shared" si="51"/>
        <v>12330.4</v>
      </c>
      <c r="E126" s="16">
        <f t="shared" si="51"/>
        <v>0</v>
      </c>
      <c r="F126" s="16">
        <f t="shared" si="51"/>
        <v>11949</v>
      </c>
      <c r="G126" s="16">
        <f t="shared" si="51"/>
        <v>381.4</v>
      </c>
      <c r="H126" s="16">
        <f t="shared" si="51"/>
        <v>0</v>
      </c>
      <c r="I126" s="16">
        <f t="shared" si="51"/>
        <v>0</v>
      </c>
      <c r="J126" s="40"/>
      <c r="K126" s="40"/>
      <c r="L126" s="53"/>
      <c r="M126" s="53"/>
      <c r="N126" s="53"/>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row>
    <row r="127" spans="1:227" s="6" customFormat="1" ht="27.75" customHeight="1">
      <c r="A127" s="75"/>
      <c r="B127" s="80"/>
      <c r="C127" s="67" t="s">
        <v>16</v>
      </c>
      <c r="D127" s="16">
        <f t="shared" ref="D127:I127" si="52">SUM(D125:D126)</f>
        <v>17234.5</v>
      </c>
      <c r="E127" s="16">
        <f t="shared" si="52"/>
        <v>0</v>
      </c>
      <c r="F127" s="16">
        <f t="shared" si="52"/>
        <v>16509.8</v>
      </c>
      <c r="G127" s="16">
        <f t="shared" si="52"/>
        <v>381.4</v>
      </c>
      <c r="H127" s="16">
        <f t="shared" si="52"/>
        <v>343.3</v>
      </c>
      <c r="I127" s="16">
        <f t="shared" si="52"/>
        <v>0</v>
      </c>
      <c r="J127" s="40"/>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row>
    <row r="128" spans="1:227" s="6" customFormat="1" ht="18" customHeight="1">
      <c r="A128" s="70" t="s">
        <v>21</v>
      </c>
      <c r="B128" s="79"/>
      <c r="C128" s="68">
        <v>2024</v>
      </c>
      <c r="D128" s="15">
        <f>SUM(E128:I128)</f>
        <v>4904.1000000000004</v>
      </c>
      <c r="E128" s="15">
        <v>0</v>
      </c>
      <c r="F128" s="15">
        <v>4560.8</v>
      </c>
      <c r="G128" s="15">
        <v>0</v>
      </c>
      <c r="H128" s="15">
        <v>343.3</v>
      </c>
      <c r="I128" s="15">
        <v>0</v>
      </c>
      <c r="J128" s="42"/>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row>
    <row r="129" spans="1:227" s="6" customFormat="1" ht="18" customHeight="1">
      <c r="A129" s="71"/>
      <c r="B129" s="81"/>
      <c r="C129" s="68">
        <v>2025</v>
      </c>
      <c r="D129" s="15">
        <f t="shared" ref="D129" si="53">SUM(E129:I129)</f>
        <v>5448.4</v>
      </c>
      <c r="E129" s="15">
        <v>0</v>
      </c>
      <c r="F129" s="15">
        <v>5067</v>
      </c>
      <c r="G129" s="15">
        <v>381.4</v>
      </c>
      <c r="H129" s="15">
        <v>0</v>
      </c>
      <c r="I129" s="15">
        <v>0</v>
      </c>
      <c r="J129" s="42"/>
      <c r="K129" s="42"/>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row>
    <row r="130" spans="1:227" s="6" customFormat="1" ht="18" customHeight="1">
      <c r="A130" s="72"/>
      <c r="B130" s="80"/>
      <c r="C130" s="68" t="s">
        <v>16</v>
      </c>
      <c r="D130" s="15">
        <f t="shared" ref="D130:I130" si="54">SUM(D128:D129)</f>
        <v>10352.5</v>
      </c>
      <c r="E130" s="15">
        <f t="shared" si="54"/>
        <v>0</v>
      </c>
      <c r="F130" s="15">
        <f t="shared" si="54"/>
        <v>9627.7999999999993</v>
      </c>
      <c r="G130" s="15">
        <f t="shared" si="54"/>
        <v>381.4</v>
      </c>
      <c r="H130" s="15">
        <f t="shared" si="54"/>
        <v>343.3</v>
      </c>
      <c r="I130" s="15">
        <f t="shared" si="54"/>
        <v>0</v>
      </c>
      <c r="J130" s="42"/>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row>
    <row r="131" spans="1:227" s="6" customFormat="1" ht="18" customHeight="1">
      <c r="A131" s="70" t="s">
        <v>27</v>
      </c>
      <c r="B131" s="79"/>
      <c r="C131" s="68">
        <v>2024</v>
      </c>
      <c r="D131" s="15">
        <f>SUM(E131:I131)</f>
        <v>0</v>
      </c>
      <c r="E131" s="15">
        <v>0</v>
      </c>
      <c r="F131" s="15">
        <v>0</v>
      </c>
      <c r="G131" s="15">
        <v>0</v>
      </c>
      <c r="H131" s="15">
        <v>0</v>
      </c>
      <c r="I131" s="15">
        <v>0</v>
      </c>
      <c r="J131" s="42"/>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row>
    <row r="132" spans="1:227" s="6" customFormat="1" ht="18" customHeight="1">
      <c r="A132" s="71"/>
      <c r="B132" s="81"/>
      <c r="C132" s="68">
        <v>2025</v>
      </c>
      <c r="D132" s="15">
        <f>SUM(E132:I132)</f>
        <v>6882</v>
      </c>
      <c r="E132" s="15">
        <v>0</v>
      </c>
      <c r="F132" s="15">
        <f>30670.3-23788.3</f>
        <v>6882</v>
      </c>
      <c r="G132" s="15">
        <f>2308.6-2308.6</f>
        <v>0</v>
      </c>
      <c r="H132" s="15">
        <v>0</v>
      </c>
      <c r="I132" s="15">
        <v>0</v>
      </c>
      <c r="J132" s="42"/>
      <c r="K132" s="42"/>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row>
    <row r="133" spans="1:227" s="6" customFormat="1" ht="18" customHeight="1">
      <c r="A133" s="72"/>
      <c r="B133" s="80"/>
      <c r="C133" s="68" t="s">
        <v>16</v>
      </c>
      <c r="D133" s="15">
        <f t="shared" ref="D133:I133" si="55">SUM(D131:D132)</f>
        <v>6882</v>
      </c>
      <c r="E133" s="15">
        <f t="shared" si="55"/>
        <v>0</v>
      </c>
      <c r="F133" s="15">
        <f t="shared" si="55"/>
        <v>6882</v>
      </c>
      <c r="G133" s="15">
        <f t="shared" si="55"/>
        <v>0</v>
      </c>
      <c r="H133" s="15">
        <f t="shared" si="55"/>
        <v>0</v>
      </c>
      <c r="I133" s="15">
        <f t="shared" si="55"/>
        <v>0</v>
      </c>
      <c r="J133" s="42"/>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row>
    <row r="134" spans="1:227" s="6" customFormat="1" ht="18" customHeight="1">
      <c r="A134" s="74" t="s">
        <v>28</v>
      </c>
      <c r="B134" s="79"/>
      <c r="C134" s="67">
        <v>2024</v>
      </c>
      <c r="D134" s="16">
        <f t="shared" ref="D134:H134" si="56">D136</f>
        <v>10215</v>
      </c>
      <c r="E134" s="16">
        <f t="shared" si="56"/>
        <v>0</v>
      </c>
      <c r="F134" s="16">
        <f t="shared" si="56"/>
        <v>9500</v>
      </c>
      <c r="G134" s="16">
        <f t="shared" si="56"/>
        <v>0</v>
      </c>
      <c r="H134" s="16">
        <f t="shared" si="56"/>
        <v>715</v>
      </c>
      <c r="I134" s="16">
        <v>0</v>
      </c>
      <c r="J134" s="40"/>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row>
    <row r="135" spans="1:227" s="6" customFormat="1" ht="72" customHeight="1">
      <c r="A135" s="75"/>
      <c r="B135" s="80"/>
      <c r="C135" s="67" t="s">
        <v>16</v>
      </c>
      <c r="D135" s="16">
        <f t="shared" ref="D135:I135" si="57">SUM(D134:D134)</f>
        <v>10215</v>
      </c>
      <c r="E135" s="16">
        <f t="shared" si="57"/>
        <v>0</v>
      </c>
      <c r="F135" s="16">
        <f t="shared" si="57"/>
        <v>9500</v>
      </c>
      <c r="G135" s="16">
        <f t="shared" si="57"/>
        <v>0</v>
      </c>
      <c r="H135" s="16">
        <f t="shared" si="57"/>
        <v>715</v>
      </c>
      <c r="I135" s="16">
        <f t="shared" si="57"/>
        <v>0</v>
      </c>
      <c r="J135" s="40"/>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row>
    <row r="136" spans="1:227" s="6" customFormat="1" ht="30" customHeight="1">
      <c r="A136" s="70" t="s">
        <v>25</v>
      </c>
      <c r="B136" s="79"/>
      <c r="C136" s="68">
        <v>2024</v>
      </c>
      <c r="D136" s="15">
        <f>SUM(E136:I136)</f>
        <v>10215</v>
      </c>
      <c r="E136" s="15">
        <v>0</v>
      </c>
      <c r="F136" s="15">
        <v>9500</v>
      </c>
      <c r="G136" s="15">
        <v>0</v>
      </c>
      <c r="H136" s="15">
        <v>715</v>
      </c>
      <c r="I136" s="15">
        <v>0</v>
      </c>
      <c r="J136" s="42"/>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row>
    <row r="137" spans="1:227" s="6" customFormat="1" ht="40.5" customHeight="1">
      <c r="A137" s="72"/>
      <c r="B137" s="80"/>
      <c r="C137" s="68" t="s">
        <v>16</v>
      </c>
      <c r="D137" s="15">
        <f t="shared" ref="D137:I137" si="58">SUM(D136:D136)</f>
        <v>10215</v>
      </c>
      <c r="E137" s="15">
        <f t="shared" si="58"/>
        <v>0</v>
      </c>
      <c r="F137" s="15">
        <f t="shared" si="58"/>
        <v>9500</v>
      </c>
      <c r="G137" s="15">
        <f t="shared" si="58"/>
        <v>0</v>
      </c>
      <c r="H137" s="15">
        <f t="shared" si="58"/>
        <v>715</v>
      </c>
      <c r="I137" s="15">
        <f t="shared" si="58"/>
        <v>0</v>
      </c>
      <c r="J137" s="42"/>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row>
    <row r="138" spans="1:227" s="6" customFormat="1" ht="21.75" customHeight="1">
      <c r="A138" s="74" t="s">
        <v>29</v>
      </c>
      <c r="B138" s="79"/>
      <c r="C138" s="67">
        <v>2024</v>
      </c>
      <c r="D138" s="16">
        <f t="shared" ref="D138:I140" si="59">D142</f>
        <v>4875.3</v>
      </c>
      <c r="E138" s="16">
        <f t="shared" si="59"/>
        <v>729.8</v>
      </c>
      <c r="F138" s="16">
        <f t="shared" si="59"/>
        <v>3804.3</v>
      </c>
      <c r="G138" s="16">
        <f t="shared" si="59"/>
        <v>0</v>
      </c>
      <c r="H138" s="16">
        <f t="shared" si="59"/>
        <v>341.2</v>
      </c>
      <c r="I138" s="16">
        <v>0</v>
      </c>
      <c r="J138" s="40"/>
      <c r="L138" s="56"/>
      <c r="M138" s="3"/>
      <c r="N138" s="56"/>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row>
    <row r="139" spans="1:227" s="6" customFormat="1" ht="16.5" customHeight="1">
      <c r="A139" s="78"/>
      <c r="B139" s="81"/>
      <c r="C139" s="67">
        <v>2025</v>
      </c>
      <c r="D139" s="16">
        <f>D143</f>
        <v>2781.7</v>
      </c>
      <c r="E139" s="16">
        <f t="shared" si="59"/>
        <v>249.5</v>
      </c>
      <c r="F139" s="16">
        <f t="shared" si="59"/>
        <v>1732.8</v>
      </c>
      <c r="G139" s="16">
        <f t="shared" si="59"/>
        <v>0</v>
      </c>
      <c r="H139" s="16">
        <f t="shared" si="59"/>
        <v>799.4</v>
      </c>
      <c r="I139" s="16">
        <f>I143</f>
        <v>0</v>
      </c>
      <c r="J139" s="40"/>
      <c r="K139" s="40"/>
      <c r="L139" s="53"/>
      <c r="M139" s="53"/>
      <c r="N139" s="53"/>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row>
    <row r="140" spans="1:227" s="6" customFormat="1" ht="20.25" customHeight="1">
      <c r="A140" s="78"/>
      <c r="B140" s="81"/>
      <c r="C140" s="67">
        <v>2026</v>
      </c>
      <c r="D140" s="16">
        <f>D144</f>
        <v>881.7</v>
      </c>
      <c r="E140" s="16">
        <f t="shared" si="59"/>
        <v>0</v>
      </c>
      <c r="F140" s="16">
        <f t="shared" si="59"/>
        <v>0</v>
      </c>
      <c r="G140" s="16">
        <f t="shared" si="59"/>
        <v>0</v>
      </c>
      <c r="H140" s="16">
        <f t="shared" si="59"/>
        <v>881.7</v>
      </c>
      <c r="I140" s="16">
        <f t="shared" si="59"/>
        <v>0</v>
      </c>
      <c r="J140" s="40"/>
      <c r="K140" s="40"/>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row>
    <row r="141" spans="1:227" s="6" customFormat="1" ht="18" customHeight="1">
      <c r="A141" s="75"/>
      <c r="B141" s="80"/>
      <c r="C141" s="67" t="s">
        <v>16</v>
      </c>
      <c r="D141" s="16">
        <f t="shared" ref="D141:I141" si="60">SUM(D138:D140)</f>
        <v>8538.7000000000007</v>
      </c>
      <c r="E141" s="16">
        <f t="shared" si="60"/>
        <v>979.3</v>
      </c>
      <c r="F141" s="16">
        <f t="shared" si="60"/>
        <v>5537.1</v>
      </c>
      <c r="G141" s="16">
        <f t="shared" si="60"/>
        <v>0</v>
      </c>
      <c r="H141" s="16">
        <f t="shared" si="60"/>
        <v>2022.3</v>
      </c>
      <c r="I141" s="16">
        <f t="shared" si="60"/>
        <v>0</v>
      </c>
      <c r="J141" s="40"/>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row>
    <row r="142" spans="1:227" s="6" customFormat="1" ht="18.75" customHeight="1">
      <c r="A142" s="70" t="s">
        <v>30</v>
      </c>
      <c r="B142" s="79"/>
      <c r="C142" s="68">
        <v>2024</v>
      </c>
      <c r="D142" s="15">
        <f>SUM(E142:I142)</f>
        <v>4875.3</v>
      </c>
      <c r="E142" s="15">
        <v>729.8</v>
      </c>
      <c r="F142" s="15">
        <v>3804.3</v>
      </c>
      <c r="G142" s="15">
        <v>0</v>
      </c>
      <c r="H142" s="15">
        <v>341.2</v>
      </c>
      <c r="I142" s="15">
        <v>0</v>
      </c>
      <c r="J142" s="42"/>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row>
    <row r="143" spans="1:227" s="6" customFormat="1" ht="19.5" customHeight="1">
      <c r="A143" s="71"/>
      <c r="B143" s="81"/>
      <c r="C143" s="68">
        <v>2025</v>
      </c>
      <c r="D143" s="15">
        <f>SUM(E143:I143)</f>
        <v>2781.7</v>
      </c>
      <c r="E143" s="15">
        <v>249.5</v>
      </c>
      <c r="F143" s="15">
        <v>1732.8</v>
      </c>
      <c r="G143" s="15">
        <v>0</v>
      </c>
      <c r="H143" s="15">
        <v>799.4</v>
      </c>
      <c r="I143" s="15">
        <v>0</v>
      </c>
      <c r="J143" s="42"/>
      <c r="K143" s="42"/>
      <c r="L143" s="53"/>
      <c r="M143" s="53"/>
      <c r="N143" s="53"/>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row>
    <row r="144" spans="1:227" s="6" customFormat="1" ht="20.25" customHeight="1">
      <c r="A144" s="71"/>
      <c r="B144" s="81"/>
      <c r="C144" s="68">
        <v>2026</v>
      </c>
      <c r="D144" s="15">
        <f>SUM(E144:I144)</f>
        <v>881.7</v>
      </c>
      <c r="E144" s="15">
        <v>0</v>
      </c>
      <c r="F144" s="15">
        <v>0</v>
      </c>
      <c r="G144" s="15">
        <v>0</v>
      </c>
      <c r="H144" s="15">
        <v>881.7</v>
      </c>
      <c r="I144" s="15">
        <v>0</v>
      </c>
      <c r="J144" s="42"/>
      <c r="K144" s="42"/>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row>
    <row r="145" spans="1:227" ht="19.5" customHeight="1">
      <c r="A145" s="72"/>
      <c r="B145" s="80"/>
      <c r="C145" s="68" t="s">
        <v>16</v>
      </c>
      <c r="D145" s="15">
        <f t="shared" ref="D145:I145" si="61">SUM(D142:D144)</f>
        <v>8538.7000000000007</v>
      </c>
      <c r="E145" s="15">
        <f t="shared" si="61"/>
        <v>979.3</v>
      </c>
      <c r="F145" s="15">
        <f t="shared" si="61"/>
        <v>5537.1</v>
      </c>
      <c r="G145" s="15">
        <f t="shared" si="61"/>
        <v>0</v>
      </c>
      <c r="H145" s="15">
        <f t="shared" si="61"/>
        <v>2022.3</v>
      </c>
      <c r="I145" s="15">
        <f t="shared" si="61"/>
        <v>0</v>
      </c>
      <c r="J145" s="42"/>
    </row>
    <row r="146" spans="1:227" s="6" customFormat="1" ht="21.75" customHeight="1">
      <c r="A146" s="74" t="s">
        <v>53</v>
      </c>
      <c r="B146" s="79"/>
      <c r="C146" s="67">
        <v>2024</v>
      </c>
      <c r="D146" s="16">
        <f t="shared" ref="D146:H146" si="62">D148</f>
        <v>33750</v>
      </c>
      <c r="E146" s="16">
        <f t="shared" si="62"/>
        <v>0</v>
      </c>
      <c r="F146" s="16">
        <f t="shared" si="62"/>
        <v>23796.1</v>
      </c>
      <c r="G146" s="16">
        <f t="shared" si="62"/>
        <v>9953.9</v>
      </c>
      <c r="H146" s="16">
        <f t="shared" si="62"/>
        <v>0</v>
      </c>
      <c r="I146" s="16">
        <v>0</v>
      </c>
      <c r="J146" s="40"/>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row>
    <row r="147" spans="1:227" s="6" customFormat="1" ht="66.75" customHeight="1">
      <c r="A147" s="75"/>
      <c r="B147" s="80"/>
      <c r="C147" s="67" t="s">
        <v>16</v>
      </c>
      <c r="D147" s="16">
        <f t="shared" ref="D147:I147" si="63">SUM(D146:D146)</f>
        <v>33750</v>
      </c>
      <c r="E147" s="16">
        <f t="shared" si="63"/>
        <v>0</v>
      </c>
      <c r="F147" s="16">
        <f t="shared" si="63"/>
        <v>23796.1</v>
      </c>
      <c r="G147" s="16">
        <f t="shared" si="63"/>
        <v>9953.9</v>
      </c>
      <c r="H147" s="16">
        <f t="shared" si="63"/>
        <v>0</v>
      </c>
      <c r="I147" s="16">
        <f t="shared" si="63"/>
        <v>0</v>
      </c>
      <c r="J147" s="40"/>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row>
    <row r="148" spans="1:227" s="6" customFormat="1" ht="24" customHeight="1">
      <c r="A148" s="70" t="s">
        <v>54</v>
      </c>
      <c r="B148" s="79"/>
      <c r="C148" s="68">
        <v>2024</v>
      </c>
      <c r="D148" s="15">
        <f>SUM(E148:I148)</f>
        <v>33750</v>
      </c>
      <c r="E148" s="15">
        <v>0</v>
      </c>
      <c r="F148" s="15">
        <v>23796.1</v>
      </c>
      <c r="G148" s="15">
        <v>9953.9</v>
      </c>
      <c r="H148" s="15">
        <v>0</v>
      </c>
      <c r="I148" s="15">
        <v>0</v>
      </c>
      <c r="J148" s="42"/>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row>
    <row r="149" spans="1:227" ht="75.75" customHeight="1">
      <c r="A149" s="72"/>
      <c r="B149" s="80"/>
      <c r="C149" s="68" t="s">
        <v>16</v>
      </c>
      <c r="D149" s="15">
        <f t="shared" ref="D149:I149" si="64">SUM(D148:D148)</f>
        <v>33750</v>
      </c>
      <c r="E149" s="15">
        <f t="shared" si="64"/>
        <v>0</v>
      </c>
      <c r="F149" s="15">
        <f t="shared" si="64"/>
        <v>23796.1</v>
      </c>
      <c r="G149" s="15">
        <f t="shared" si="64"/>
        <v>9953.9</v>
      </c>
      <c r="H149" s="15">
        <f t="shared" si="64"/>
        <v>0</v>
      </c>
      <c r="I149" s="15">
        <f t="shared" si="64"/>
        <v>0</v>
      </c>
      <c r="J149" s="42"/>
    </row>
    <row r="150" spans="1:227">
      <c r="A150" s="25" t="s">
        <v>31</v>
      </c>
      <c r="B150" s="26"/>
      <c r="C150" s="27"/>
      <c r="D150" s="28"/>
      <c r="E150" s="28"/>
      <c r="F150" s="28"/>
      <c r="G150" s="28"/>
      <c r="H150" s="28"/>
      <c r="I150" s="29"/>
      <c r="J150" s="40"/>
    </row>
    <row r="151" spans="1:227">
      <c r="A151" s="77" t="s">
        <v>32</v>
      </c>
      <c r="B151" s="76"/>
      <c r="C151" s="67">
        <v>2022</v>
      </c>
      <c r="D151" s="23">
        <f t="shared" ref="D151:D154" si="65">SUM(E151:I151)</f>
        <v>183148.7</v>
      </c>
      <c r="E151" s="23">
        <f t="shared" ref="E151:I152" si="66">E160+E240+E264+E281+E309+E323+E355+E373</f>
        <v>132.1</v>
      </c>
      <c r="F151" s="23">
        <f t="shared" si="66"/>
        <v>4245.3999999999996</v>
      </c>
      <c r="G151" s="23">
        <f t="shared" si="66"/>
        <v>995.7</v>
      </c>
      <c r="H151" s="23">
        <f t="shared" si="66"/>
        <v>177775.5</v>
      </c>
      <c r="I151" s="23">
        <f t="shared" si="66"/>
        <v>0</v>
      </c>
      <c r="J151" s="40"/>
      <c r="K151" s="35"/>
      <c r="L151" s="35"/>
      <c r="M151" s="35"/>
      <c r="N151" s="35"/>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row>
    <row r="152" spans="1:227">
      <c r="A152" s="77"/>
      <c r="B152" s="76"/>
      <c r="C152" s="67">
        <v>2023</v>
      </c>
      <c r="D152" s="23">
        <f t="shared" si="65"/>
        <v>191150.8</v>
      </c>
      <c r="E152" s="23">
        <f t="shared" si="66"/>
        <v>204.2</v>
      </c>
      <c r="F152" s="23">
        <f t="shared" si="66"/>
        <v>5375.6</v>
      </c>
      <c r="G152" s="23">
        <f t="shared" si="66"/>
        <v>12769.400000000001</v>
      </c>
      <c r="H152" s="23">
        <f t="shared" si="66"/>
        <v>172801.59999999998</v>
      </c>
      <c r="I152" s="23">
        <f t="shared" si="66"/>
        <v>0</v>
      </c>
      <c r="J152" s="40"/>
      <c r="K152" s="35"/>
      <c r="L152" s="35"/>
      <c r="M152" s="35"/>
      <c r="N152" s="35"/>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row>
    <row r="153" spans="1:227">
      <c r="A153" s="77"/>
      <c r="B153" s="76"/>
      <c r="C153" s="67">
        <v>2024</v>
      </c>
      <c r="D153" s="23">
        <f t="shared" si="65"/>
        <v>268046.2</v>
      </c>
      <c r="E153" s="23">
        <f>E162+E242+E266+E283+E311+E325+E375</f>
        <v>0</v>
      </c>
      <c r="F153" s="23">
        <f>F162+F242+F266+F283+F311+F325+F375</f>
        <v>3061.2</v>
      </c>
      <c r="G153" s="23">
        <f>G162+G242+G266+G283+G311+G325+G375</f>
        <v>81831.7</v>
      </c>
      <c r="H153" s="23">
        <f>H162+H242+H266+H283+H311+H325+H375</f>
        <v>173153.30000000002</v>
      </c>
      <c r="I153" s="23">
        <f>I162+I242+I266+I283+I311+I325+I375</f>
        <v>10000</v>
      </c>
      <c r="J153" s="40"/>
      <c r="K153" s="35"/>
      <c r="L153" s="56"/>
      <c r="M153" s="3"/>
      <c r="N153" s="56"/>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row>
    <row r="154" spans="1:227">
      <c r="A154" s="77"/>
      <c r="B154" s="76"/>
      <c r="C154" s="67">
        <v>2025</v>
      </c>
      <c r="D154" s="23">
        <f t="shared" si="65"/>
        <v>269011.5</v>
      </c>
      <c r="E154" s="23">
        <f t="shared" ref="E154:I154" si="67">E163+E243+E267+E284+E312+E326+E357+E376</f>
        <v>0</v>
      </c>
      <c r="F154" s="23">
        <f t="shared" si="67"/>
        <v>3024.2</v>
      </c>
      <c r="G154" s="23">
        <f t="shared" si="67"/>
        <v>82883</v>
      </c>
      <c r="H154" s="23">
        <f t="shared" si="67"/>
        <v>176104.3</v>
      </c>
      <c r="I154" s="23">
        <f t="shared" si="67"/>
        <v>7000</v>
      </c>
      <c r="J154" s="40"/>
      <c r="K154" s="40"/>
      <c r="L154" s="58"/>
      <c r="M154" s="58"/>
      <c r="N154" s="58"/>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row>
    <row r="155" spans="1:227">
      <c r="A155" s="77"/>
      <c r="B155" s="76"/>
      <c r="C155" s="67">
        <v>2026</v>
      </c>
      <c r="D155" s="23">
        <f>SUM(E155:I155)</f>
        <v>200697.1</v>
      </c>
      <c r="E155" s="23">
        <f t="shared" ref="E155:I155" si="68">E164+E244+E268+E285+E327+E377</f>
        <v>0</v>
      </c>
      <c r="F155" s="23">
        <f t="shared" si="68"/>
        <v>3054.3</v>
      </c>
      <c r="G155" s="23">
        <f t="shared" si="68"/>
        <v>0</v>
      </c>
      <c r="H155" s="23">
        <f t="shared" si="68"/>
        <v>191642.80000000002</v>
      </c>
      <c r="I155" s="23">
        <f t="shared" si="68"/>
        <v>6000</v>
      </c>
      <c r="J155" s="40"/>
      <c r="K155" s="40"/>
      <c r="L155" s="35"/>
      <c r="M155" s="35"/>
      <c r="N155" s="35"/>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row>
    <row r="156" spans="1:227">
      <c r="A156" s="77"/>
      <c r="B156" s="76"/>
      <c r="C156" s="67">
        <v>2027</v>
      </c>
      <c r="D156" s="23">
        <f>SUM(E156:I156)</f>
        <v>174049.30000000002</v>
      </c>
      <c r="E156" s="23">
        <f t="shared" ref="E156:I156" si="69">E165+E245+E269+E328+E378+E390</f>
        <v>0</v>
      </c>
      <c r="F156" s="23">
        <f t="shared" si="69"/>
        <v>0</v>
      </c>
      <c r="G156" s="23">
        <f t="shared" si="69"/>
        <v>0</v>
      </c>
      <c r="H156" s="23">
        <f t="shared" si="69"/>
        <v>174049.30000000002</v>
      </c>
      <c r="I156" s="23">
        <f t="shared" si="69"/>
        <v>0</v>
      </c>
      <c r="J156" s="40"/>
      <c r="K156" s="40"/>
      <c r="L156" s="35"/>
      <c r="M156" s="35"/>
      <c r="N156" s="35"/>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row>
    <row r="157" spans="1:227">
      <c r="A157" s="77"/>
      <c r="B157" s="76"/>
      <c r="C157" s="67">
        <v>2028</v>
      </c>
      <c r="D157" s="66">
        <f>SUM(E157:I157)</f>
        <v>177573.3</v>
      </c>
      <c r="E157" s="66">
        <f t="shared" ref="E157:H157" si="70">E166+E246+E270+E329+E379</f>
        <v>0</v>
      </c>
      <c r="F157" s="66">
        <f t="shared" si="70"/>
        <v>0</v>
      </c>
      <c r="G157" s="66">
        <f t="shared" si="70"/>
        <v>0</v>
      </c>
      <c r="H157" s="66">
        <f t="shared" si="70"/>
        <v>177573.3</v>
      </c>
      <c r="I157" s="66">
        <f>I166+I246+I270+I329+I379</f>
        <v>0</v>
      </c>
      <c r="J157" s="40"/>
      <c r="K157" s="40"/>
      <c r="L157" s="35"/>
      <c r="M157" s="35"/>
      <c r="N157" s="35"/>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row>
    <row r="158" spans="1:227">
      <c r="A158" s="77"/>
      <c r="B158" s="76"/>
      <c r="C158" s="67" t="s">
        <v>16</v>
      </c>
      <c r="D158" s="23">
        <f t="shared" ref="D158:H158" si="71">SUM(D151:D157)</f>
        <v>1463676.9000000001</v>
      </c>
      <c r="E158" s="23">
        <f t="shared" si="71"/>
        <v>336.29999999999995</v>
      </c>
      <c r="F158" s="23">
        <f t="shared" si="71"/>
        <v>18760.7</v>
      </c>
      <c r="G158" s="23">
        <f t="shared" si="71"/>
        <v>178479.8</v>
      </c>
      <c r="H158" s="23">
        <f t="shared" si="71"/>
        <v>1243100.1000000001</v>
      </c>
      <c r="I158" s="23">
        <f>SUM(I151:I157)</f>
        <v>23000</v>
      </c>
      <c r="J158" s="40"/>
      <c r="K158" s="35"/>
      <c r="L158" s="35"/>
      <c r="M158" s="35"/>
      <c r="N158" s="35"/>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row>
    <row r="159" spans="1:227">
      <c r="A159" s="69" t="s">
        <v>70</v>
      </c>
      <c r="B159" s="18"/>
      <c r="C159" s="18"/>
      <c r="D159" s="19"/>
      <c r="E159" s="20"/>
      <c r="F159" s="20"/>
      <c r="G159" s="20"/>
      <c r="H159" s="20"/>
      <c r="I159" s="21"/>
      <c r="J159" s="42"/>
    </row>
    <row r="160" spans="1:227">
      <c r="A160" s="77" t="s">
        <v>16</v>
      </c>
      <c r="B160" s="76"/>
      <c r="C160" s="67">
        <v>2022</v>
      </c>
      <c r="D160" s="16">
        <f t="shared" ref="D160:I161" si="72">D168+D176+D184+D192+D196+D204+D212+D215+D218+D221+D224+D230</f>
        <v>116103.9</v>
      </c>
      <c r="E160" s="16">
        <f t="shared" si="72"/>
        <v>0</v>
      </c>
      <c r="F160" s="16">
        <f t="shared" si="72"/>
        <v>3164.1</v>
      </c>
      <c r="G160" s="16">
        <f t="shared" si="72"/>
        <v>0</v>
      </c>
      <c r="H160" s="16">
        <f t="shared" si="72"/>
        <v>112939.79999999999</v>
      </c>
      <c r="I160" s="16">
        <f t="shared" si="72"/>
        <v>0</v>
      </c>
      <c r="J160" s="40"/>
      <c r="K160" s="35"/>
      <c r="L160" s="35"/>
      <c r="M160" s="35"/>
      <c r="N160" s="35"/>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row>
    <row r="161" spans="1:227">
      <c r="A161" s="77"/>
      <c r="B161" s="76"/>
      <c r="C161" s="67">
        <v>2023</v>
      </c>
      <c r="D161" s="16">
        <f t="shared" si="72"/>
        <v>123934.69999999998</v>
      </c>
      <c r="E161" s="16">
        <f t="shared" si="72"/>
        <v>0</v>
      </c>
      <c r="F161" s="16">
        <f t="shared" si="72"/>
        <v>4101.2</v>
      </c>
      <c r="G161" s="16">
        <f t="shared" si="72"/>
        <v>12140.900000000001</v>
      </c>
      <c r="H161" s="16">
        <f t="shared" si="72"/>
        <v>107692.59999999998</v>
      </c>
      <c r="I161" s="16">
        <f t="shared" si="72"/>
        <v>0</v>
      </c>
      <c r="J161" s="40"/>
      <c r="K161" s="35"/>
      <c r="L161" s="56"/>
      <c r="M161" s="3"/>
      <c r="N161" s="56"/>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row>
    <row r="162" spans="1:227">
      <c r="A162" s="77"/>
      <c r="B162" s="76"/>
      <c r="C162" s="67">
        <v>2024</v>
      </c>
      <c r="D162" s="16">
        <f>SUM(E162:I162)</f>
        <v>193513.5</v>
      </c>
      <c r="E162" s="16">
        <f>E170+E178+E186+E194+E198+E206+E226+E232</f>
        <v>0</v>
      </c>
      <c r="F162" s="16">
        <f>F170+F178+F186+F194+F198+F206+F226+F232</f>
        <v>3061.2</v>
      </c>
      <c r="G162" s="16">
        <f>G170+G178+G186+G194+G198+G206+G226+G232</f>
        <v>76253.7</v>
      </c>
      <c r="H162" s="16">
        <f>H170+H178+H186+H194+H198+H206+H226+H232</f>
        <v>104198.6</v>
      </c>
      <c r="I162" s="16">
        <f>I170+I178+I186+I194+I198+I206+I226+I232</f>
        <v>10000</v>
      </c>
      <c r="J162" s="40"/>
      <c r="K162" s="35"/>
      <c r="L162" s="56"/>
      <c r="M162" s="3"/>
      <c r="N162" s="56"/>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row>
    <row r="163" spans="1:227">
      <c r="A163" s="77"/>
      <c r="B163" s="76"/>
      <c r="C163" s="67">
        <v>2025</v>
      </c>
      <c r="D163" s="16">
        <f>SUM(E163:I163)</f>
        <v>124771.8</v>
      </c>
      <c r="E163" s="16">
        <f>E171+E179+E187+E199+E207+E210+E227+E233+E235+E237</f>
        <v>0</v>
      </c>
      <c r="F163" s="16">
        <f>F171+F179+F187+F199+F207+F210+F227+F233+F235+F237</f>
        <v>3024.2</v>
      </c>
      <c r="G163" s="16">
        <f>G171+G179+G187+G199+G207+G210+G227+G233+G235+G237</f>
        <v>27436.9</v>
      </c>
      <c r="H163" s="16">
        <f>H171+H179+H187+H199+H207+H210+H227+H233+H235+H237</f>
        <v>87310.7</v>
      </c>
      <c r="I163" s="16">
        <f>I171+I179+I187+I199+I207+I210+I227+I233+I235+I237</f>
        <v>7000</v>
      </c>
      <c r="J163" s="40"/>
      <c r="K163" s="40"/>
      <c r="L163" s="53"/>
      <c r="M163" s="53"/>
      <c r="N163" s="53"/>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row>
    <row r="164" spans="1:227">
      <c r="A164" s="77"/>
      <c r="B164" s="76"/>
      <c r="C164" s="67">
        <v>2026</v>
      </c>
      <c r="D164" s="16">
        <f>SUM(E164:I164)</f>
        <v>112226.80000000002</v>
      </c>
      <c r="E164" s="16">
        <f t="shared" ref="E164:I164" si="73">E172+E180+E188+E200+E208+E228</f>
        <v>0</v>
      </c>
      <c r="F164" s="16">
        <f t="shared" si="73"/>
        <v>3054.3</v>
      </c>
      <c r="G164" s="16">
        <f t="shared" si="73"/>
        <v>0</v>
      </c>
      <c r="H164" s="16">
        <f t="shared" si="73"/>
        <v>103172.50000000001</v>
      </c>
      <c r="I164" s="16">
        <f t="shared" si="73"/>
        <v>6000</v>
      </c>
      <c r="J164" s="40"/>
      <c r="K164" s="40"/>
      <c r="L164" s="35"/>
      <c r="M164" s="35"/>
      <c r="N164" s="35"/>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row>
    <row r="165" spans="1:227">
      <c r="A165" s="77"/>
      <c r="B165" s="76"/>
      <c r="C165" s="67">
        <v>2027</v>
      </c>
      <c r="D165" s="16">
        <f t="shared" ref="D165:H166" si="74">D173+D181+D189+D201</f>
        <v>83740</v>
      </c>
      <c r="E165" s="16">
        <f t="shared" si="74"/>
        <v>0</v>
      </c>
      <c r="F165" s="16">
        <f t="shared" si="74"/>
        <v>0</v>
      </c>
      <c r="G165" s="16">
        <f t="shared" si="74"/>
        <v>0</v>
      </c>
      <c r="H165" s="16">
        <f t="shared" si="74"/>
        <v>83740</v>
      </c>
      <c r="I165" s="16">
        <f>I173+I181+I189+I201</f>
        <v>0</v>
      </c>
      <c r="J165" s="40"/>
      <c r="K165" s="40"/>
      <c r="L165" s="35"/>
      <c r="M165" s="35"/>
      <c r="N165" s="35"/>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row>
    <row r="166" spans="1:227">
      <c r="A166" s="77"/>
      <c r="B166" s="76"/>
      <c r="C166" s="67">
        <v>2028</v>
      </c>
      <c r="D166" s="16">
        <f t="shared" si="74"/>
        <v>83740</v>
      </c>
      <c r="E166" s="16">
        <f t="shared" si="74"/>
        <v>0</v>
      </c>
      <c r="F166" s="16">
        <f t="shared" si="74"/>
        <v>0</v>
      </c>
      <c r="G166" s="16">
        <f t="shared" si="74"/>
        <v>0</v>
      </c>
      <c r="H166" s="16">
        <f t="shared" si="74"/>
        <v>83740</v>
      </c>
      <c r="I166" s="16">
        <f>I174+I182+I190+I202</f>
        <v>0</v>
      </c>
      <c r="J166" s="40"/>
      <c r="K166" s="40"/>
      <c r="L166" s="35"/>
      <c r="M166" s="35"/>
      <c r="N166" s="35"/>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row>
    <row r="167" spans="1:227">
      <c r="A167" s="77"/>
      <c r="B167" s="76"/>
      <c r="C167" s="67" t="s">
        <v>16</v>
      </c>
      <c r="D167" s="16">
        <f>SUM(D160:D166)</f>
        <v>838030.70000000007</v>
      </c>
      <c r="E167" s="16">
        <f t="shared" ref="E167:H167" si="75">SUM(E160:E166)</f>
        <v>0</v>
      </c>
      <c r="F167" s="16">
        <f t="shared" si="75"/>
        <v>16405</v>
      </c>
      <c r="G167" s="16">
        <f t="shared" si="75"/>
        <v>115831.5</v>
      </c>
      <c r="H167" s="16">
        <f t="shared" si="75"/>
        <v>682794.2</v>
      </c>
      <c r="I167" s="16">
        <f>SUM(I160:I166)</f>
        <v>23000</v>
      </c>
      <c r="J167" s="40"/>
      <c r="K167" s="35"/>
      <c r="L167" s="35"/>
      <c r="M167" s="35"/>
      <c r="N167" s="35"/>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row>
    <row r="168" spans="1:227">
      <c r="A168" s="96" t="s">
        <v>33</v>
      </c>
      <c r="B168" s="73"/>
      <c r="C168" s="68">
        <v>2022</v>
      </c>
      <c r="D168" s="15">
        <f t="shared" ref="D168:D173" si="76">SUM(E168:I168)</f>
        <v>49765.7</v>
      </c>
      <c r="E168" s="15">
        <v>0</v>
      </c>
      <c r="F168" s="15">
        <v>0</v>
      </c>
      <c r="G168" s="15">
        <v>0</v>
      </c>
      <c r="H168" s="15">
        <v>49765.7</v>
      </c>
      <c r="I168" s="15">
        <v>0</v>
      </c>
      <c r="J168" s="42"/>
    </row>
    <row r="169" spans="1:227" s="6" customFormat="1">
      <c r="A169" s="96"/>
      <c r="B169" s="73"/>
      <c r="C169" s="68">
        <v>2023</v>
      </c>
      <c r="D169" s="15">
        <f t="shared" si="76"/>
        <v>42525.2</v>
      </c>
      <c r="E169" s="15">
        <v>0</v>
      </c>
      <c r="F169" s="15">
        <v>0</v>
      </c>
      <c r="G169" s="15">
        <v>0</v>
      </c>
      <c r="H169" s="15">
        <v>42525.2</v>
      </c>
      <c r="I169" s="15">
        <v>0</v>
      </c>
      <c r="J169" s="42"/>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row>
    <row r="170" spans="1:227" s="6" customFormat="1">
      <c r="A170" s="96"/>
      <c r="B170" s="73"/>
      <c r="C170" s="68">
        <v>2024</v>
      </c>
      <c r="D170" s="15">
        <f t="shared" si="76"/>
        <v>30396.2</v>
      </c>
      <c r="E170" s="15">
        <v>0</v>
      </c>
      <c r="F170" s="15">
        <v>0</v>
      </c>
      <c r="G170" s="15">
        <v>0</v>
      </c>
      <c r="H170" s="15">
        <v>30396.2</v>
      </c>
      <c r="I170" s="15">
        <v>0</v>
      </c>
      <c r="J170" s="42"/>
      <c r="K170" s="50"/>
      <c r="L170" s="54"/>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row>
    <row r="171" spans="1:227" s="6" customFormat="1">
      <c r="A171" s="96"/>
      <c r="B171" s="73"/>
      <c r="C171" s="68">
        <v>2025</v>
      </c>
      <c r="D171" s="15">
        <f t="shared" si="76"/>
        <v>58124.800000000003</v>
      </c>
      <c r="E171" s="15">
        <v>0</v>
      </c>
      <c r="F171" s="15">
        <v>0</v>
      </c>
      <c r="G171" s="15">
        <v>0</v>
      </c>
      <c r="H171" s="15">
        <f>29916.9+23910-2670.5-0.1-162+130.5</f>
        <v>51124.800000000003</v>
      </c>
      <c r="I171" s="15">
        <v>7000</v>
      </c>
      <c r="J171" s="42"/>
      <c r="K171" s="49"/>
      <c r="L171" s="42"/>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row>
    <row r="172" spans="1:227" s="6" customFormat="1">
      <c r="A172" s="96"/>
      <c r="B172" s="73"/>
      <c r="C172" s="68">
        <v>2026</v>
      </c>
      <c r="D172" s="15">
        <f t="shared" si="76"/>
        <v>72898.3</v>
      </c>
      <c r="E172" s="15">
        <v>0</v>
      </c>
      <c r="F172" s="15">
        <v>0</v>
      </c>
      <c r="G172" s="15">
        <v>0</v>
      </c>
      <c r="H172" s="15">
        <v>66898.3</v>
      </c>
      <c r="I172" s="15">
        <f>0+6000</f>
        <v>6000</v>
      </c>
      <c r="J172" s="42"/>
      <c r="K172" s="42"/>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row>
    <row r="173" spans="1:227" s="6" customFormat="1">
      <c r="A173" s="96"/>
      <c r="B173" s="73"/>
      <c r="C173" s="68">
        <v>2027</v>
      </c>
      <c r="D173" s="15">
        <f t="shared" si="76"/>
        <v>49474.2</v>
      </c>
      <c r="E173" s="15">
        <v>0</v>
      </c>
      <c r="F173" s="15">
        <v>0</v>
      </c>
      <c r="G173" s="15">
        <v>0</v>
      </c>
      <c r="H173" s="15">
        <v>49474.2</v>
      </c>
      <c r="I173" s="15">
        <v>0</v>
      </c>
      <c r="J173" s="42"/>
      <c r="K173" s="42"/>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row>
    <row r="174" spans="1:227" s="6" customFormat="1">
      <c r="A174" s="96"/>
      <c r="B174" s="73"/>
      <c r="C174" s="68">
        <v>2028</v>
      </c>
      <c r="D174" s="15">
        <f>SUM(E174:I174)</f>
        <v>49474.2</v>
      </c>
      <c r="E174" s="15">
        <v>0</v>
      </c>
      <c r="F174" s="15">
        <v>0</v>
      </c>
      <c r="G174" s="15">
        <v>0</v>
      </c>
      <c r="H174" s="15">
        <v>49474.2</v>
      </c>
      <c r="I174" s="15">
        <v>0</v>
      </c>
      <c r="J174" s="42"/>
      <c r="K174" s="42"/>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row>
    <row r="175" spans="1:227" s="6" customFormat="1">
      <c r="A175" s="96"/>
      <c r="B175" s="73"/>
      <c r="C175" s="68" t="s">
        <v>16</v>
      </c>
      <c r="D175" s="15">
        <f>SUM(D168:D174)</f>
        <v>352658.60000000003</v>
      </c>
      <c r="E175" s="15">
        <f t="shared" ref="E175:H175" si="77">SUM(E168:E174)</f>
        <v>0</v>
      </c>
      <c r="F175" s="15">
        <f t="shared" si="77"/>
        <v>0</v>
      </c>
      <c r="G175" s="15">
        <f t="shared" si="77"/>
        <v>0</v>
      </c>
      <c r="H175" s="15">
        <f t="shared" si="77"/>
        <v>339658.60000000003</v>
      </c>
      <c r="I175" s="15">
        <f>SUM(I168:I174)</f>
        <v>13000</v>
      </c>
      <c r="J175" s="42"/>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row>
    <row r="176" spans="1:227" s="6" customFormat="1">
      <c r="A176" s="70" t="s">
        <v>34</v>
      </c>
      <c r="B176" s="73"/>
      <c r="C176" s="68">
        <v>2022</v>
      </c>
      <c r="D176" s="15">
        <f t="shared" ref="D176:D181" si="78">SUM(E176:I176)</f>
        <v>9189</v>
      </c>
      <c r="E176" s="15">
        <v>0</v>
      </c>
      <c r="F176" s="15">
        <v>0</v>
      </c>
      <c r="G176" s="15">
        <v>0</v>
      </c>
      <c r="H176" s="15">
        <v>9189</v>
      </c>
      <c r="I176" s="15">
        <v>0</v>
      </c>
      <c r="J176" s="42"/>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row>
    <row r="177" spans="1:227" s="6" customFormat="1">
      <c r="A177" s="71"/>
      <c r="B177" s="73"/>
      <c r="C177" s="68">
        <v>2023</v>
      </c>
      <c r="D177" s="15">
        <f t="shared" si="78"/>
        <v>9773.1</v>
      </c>
      <c r="E177" s="15">
        <v>0</v>
      </c>
      <c r="F177" s="15">
        <v>0</v>
      </c>
      <c r="G177" s="15">
        <v>0</v>
      </c>
      <c r="H177" s="15">
        <v>9773.1</v>
      </c>
      <c r="I177" s="15">
        <v>0</v>
      </c>
      <c r="J177" s="42"/>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row>
    <row r="178" spans="1:227" s="6" customFormat="1">
      <c r="A178" s="71"/>
      <c r="B178" s="73"/>
      <c r="C178" s="68">
        <v>2024</v>
      </c>
      <c r="D178" s="15">
        <f t="shared" si="78"/>
        <v>8391.7999999999993</v>
      </c>
      <c r="E178" s="15">
        <v>0</v>
      </c>
      <c r="F178" s="15">
        <v>0</v>
      </c>
      <c r="G178" s="15">
        <v>0</v>
      </c>
      <c r="H178" s="15">
        <v>8391.7999999999993</v>
      </c>
      <c r="I178" s="15">
        <v>0</v>
      </c>
      <c r="J178" s="42"/>
      <c r="K178" s="31"/>
      <c r="L178" s="54"/>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row>
    <row r="179" spans="1:227" s="6" customFormat="1">
      <c r="A179" s="71"/>
      <c r="B179" s="73"/>
      <c r="C179" s="68">
        <v>2025</v>
      </c>
      <c r="D179" s="15">
        <f t="shared" si="78"/>
        <v>9728.2999999999993</v>
      </c>
      <c r="E179" s="15">
        <v>0</v>
      </c>
      <c r="F179" s="15">
        <v>0</v>
      </c>
      <c r="G179" s="15">
        <v>0</v>
      </c>
      <c r="H179" s="15">
        <f>9575.3+153</f>
        <v>9728.2999999999993</v>
      </c>
      <c r="I179" s="15">
        <v>0</v>
      </c>
      <c r="J179" s="42"/>
      <c r="K179" s="42"/>
      <c r="L179" s="42"/>
      <c r="N179" s="31"/>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row>
    <row r="180" spans="1:227" s="6" customFormat="1">
      <c r="A180" s="71"/>
      <c r="B180" s="73"/>
      <c r="C180" s="68">
        <v>2026</v>
      </c>
      <c r="D180" s="15">
        <f t="shared" si="78"/>
        <v>9571.7999999999993</v>
      </c>
      <c r="E180" s="15">
        <v>0</v>
      </c>
      <c r="F180" s="15">
        <v>0</v>
      </c>
      <c r="G180" s="15">
        <v>0</v>
      </c>
      <c r="H180" s="15">
        <v>9571.7999999999993</v>
      </c>
      <c r="I180" s="15">
        <v>0</v>
      </c>
      <c r="J180" s="42"/>
      <c r="K180" s="42"/>
      <c r="N180" s="31"/>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row>
    <row r="181" spans="1:227" s="6" customFormat="1">
      <c r="A181" s="71"/>
      <c r="B181" s="73"/>
      <c r="C181" s="68">
        <v>2027</v>
      </c>
      <c r="D181" s="15">
        <f t="shared" si="78"/>
        <v>9571.7999999999993</v>
      </c>
      <c r="E181" s="15">
        <v>0</v>
      </c>
      <c r="F181" s="15">
        <v>0</v>
      </c>
      <c r="G181" s="15">
        <v>0</v>
      </c>
      <c r="H181" s="15">
        <v>9571.7999999999993</v>
      </c>
      <c r="I181" s="15">
        <v>0</v>
      </c>
      <c r="J181" s="42"/>
      <c r="K181" s="42"/>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row>
    <row r="182" spans="1:227" s="6" customFormat="1">
      <c r="A182" s="71"/>
      <c r="B182" s="73"/>
      <c r="C182" s="68">
        <v>2028</v>
      </c>
      <c r="D182" s="15">
        <f>SUM(E182:I182)</f>
        <v>9571.7999999999993</v>
      </c>
      <c r="E182" s="15">
        <v>0</v>
      </c>
      <c r="F182" s="15">
        <v>0</v>
      </c>
      <c r="G182" s="15">
        <v>0</v>
      </c>
      <c r="H182" s="15">
        <v>9571.7999999999993</v>
      </c>
      <c r="I182" s="15">
        <v>0</v>
      </c>
      <c r="J182" s="42"/>
      <c r="K182" s="42"/>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row>
    <row r="183" spans="1:227" s="6" customFormat="1">
      <c r="A183" s="72"/>
      <c r="B183" s="73"/>
      <c r="C183" s="68" t="s">
        <v>16</v>
      </c>
      <c r="D183" s="15">
        <f>SUM(D176:D182)</f>
        <v>65797.600000000006</v>
      </c>
      <c r="E183" s="15">
        <f t="shared" ref="E183:H183" si="79">SUM(E176:E182)</f>
        <v>0</v>
      </c>
      <c r="F183" s="15">
        <f t="shared" si="79"/>
        <v>0</v>
      </c>
      <c r="G183" s="15">
        <f t="shared" si="79"/>
        <v>0</v>
      </c>
      <c r="H183" s="15">
        <f t="shared" si="79"/>
        <v>65797.600000000006</v>
      </c>
      <c r="I183" s="15">
        <f>SUM(I176:I182)</f>
        <v>0</v>
      </c>
      <c r="J183" s="42"/>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row>
    <row r="184" spans="1:227" s="6" customFormat="1">
      <c r="A184" s="70" t="s">
        <v>35</v>
      </c>
      <c r="B184" s="73"/>
      <c r="C184" s="68">
        <v>2022</v>
      </c>
      <c r="D184" s="22">
        <f t="shared" ref="D184:D189" si="80">SUM(E184:I184)</f>
        <v>16065.4</v>
      </c>
      <c r="E184" s="15">
        <v>0</v>
      </c>
      <c r="F184" s="15">
        <v>0</v>
      </c>
      <c r="G184" s="15">
        <v>0</v>
      </c>
      <c r="H184" s="15">
        <v>16065.4</v>
      </c>
      <c r="I184" s="15">
        <v>0</v>
      </c>
      <c r="J184" s="42"/>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row>
    <row r="185" spans="1:227" s="6" customFormat="1">
      <c r="A185" s="71"/>
      <c r="B185" s="73"/>
      <c r="C185" s="68">
        <v>2023</v>
      </c>
      <c r="D185" s="22">
        <f t="shared" si="80"/>
        <v>23656.2</v>
      </c>
      <c r="E185" s="15">
        <v>0</v>
      </c>
      <c r="F185" s="15">
        <v>0</v>
      </c>
      <c r="G185" s="15">
        <v>0</v>
      </c>
      <c r="H185" s="15">
        <v>23656.2</v>
      </c>
      <c r="I185" s="15">
        <v>0</v>
      </c>
      <c r="J185" s="42"/>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row>
    <row r="186" spans="1:227" s="6" customFormat="1">
      <c r="A186" s="71"/>
      <c r="B186" s="73"/>
      <c r="C186" s="68">
        <v>2024</v>
      </c>
      <c r="D186" s="22">
        <f t="shared" si="80"/>
        <v>18248.3</v>
      </c>
      <c r="E186" s="15">
        <v>0</v>
      </c>
      <c r="F186" s="15">
        <v>0</v>
      </c>
      <c r="G186" s="15">
        <v>0</v>
      </c>
      <c r="H186" s="15">
        <v>18248.3</v>
      </c>
      <c r="I186" s="15">
        <v>0</v>
      </c>
      <c r="J186" s="42"/>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row>
    <row r="187" spans="1:227" s="6" customFormat="1">
      <c r="A187" s="71"/>
      <c r="B187" s="73"/>
      <c r="C187" s="68">
        <v>2025</v>
      </c>
      <c r="D187" s="22">
        <f t="shared" si="80"/>
        <v>20665</v>
      </c>
      <c r="E187" s="15">
        <v>0</v>
      </c>
      <c r="F187" s="15">
        <v>0</v>
      </c>
      <c r="G187" s="15">
        <v>0</v>
      </c>
      <c r="H187" s="15">
        <f>19065+1600</f>
        <v>20665</v>
      </c>
      <c r="I187" s="15">
        <v>0</v>
      </c>
      <c r="J187" s="42"/>
      <c r="K187" s="42"/>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row>
    <row r="188" spans="1:227" s="6" customFormat="1">
      <c r="A188" s="71"/>
      <c r="B188" s="73"/>
      <c r="C188" s="68">
        <v>2026</v>
      </c>
      <c r="D188" s="22">
        <f t="shared" si="80"/>
        <v>20294</v>
      </c>
      <c r="E188" s="15">
        <v>0</v>
      </c>
      <c r="F188" s="15">
        <v>0</v>
      </c>
      <c r="G188" s="15">
        <v>0</v>
      </c>
      <c r="H188" s="15">
        <v>20294</v>
      </c>
      <c r="I188" s="15">
        <v>0</v>
      </c>
      <c r="J188" s="42"/>
      <c r="K188" s="42"/>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row>
    <row r="189" spans="1:227" s="6" customFormat="1">
      <c r="A189" s="71"/>
      <c r="B189" s="73"/>
      <c r="C189" s="68">
        <v>2027</v>
      </c>
      <c r="D189" s="22">
        <f t="shared" si="80"/>
        <v>20294</v>
      </c>
      <c r="E189" s="15">
        <v>0</v>
      </c>
      <c r="F189" s="15">
        <v>0</v>
      </c>
      <c r="G189" s="15">
        <v>0</v>
      </c>
      <c r="H189" s="15">
        <v>20294</v>
      </c>
      <c r="I189" s="15">
        <v>0</v>
      </c>
      <c r="J189" s="42"/>
      <c r="K189" s="42"/>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row>
    <row r="190" spans="1:227" s="6" customFormat="1">
      <c r="A190" s="71"/>
      <c r="B190" s="73"/>
      <c r="C190" s="68">
        <v>2028</v>
      </c>
      <c r="D190" s="15">
        <f>SUM(E190:I190)</f>
        <v>20294</v>
      </c>
      <c r="E190" s="15">
        <v>0</v>
      </c>
      <c r="F190" s="15">
        <v>0</v>
      </c>
      <c r="G190" s="15">
        <v>0</v>
      </c>
      <c r="H190" s="15">
        <v>20294</v>
      </c>
      <c r="I190" s="15">
        <v>0</v>
      </c>
      <c r="J190" s="42"/>
      <c r="K190" s="42"/>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row>
    <row r="191" spans="1:227" s="6" customFormat="1">
      <c r="A191" s="72"/>
      <c r="B191" s="73"/>
      <c r="C191" s="68" t="s">
        <v>16</v>
      </c>
      <c r="D191" s="22">
        <f>SUM(D184:D190)</f>
        <v>139516.9</v>
      </c>
      <c r="E191" s="22">
        <f t="shared" ref="E191:H191" si="81">SUM(E184:E190)</f>
        <v>0</v>
      </c>
      <c r="F191" s="22">
        <f t="shared" si="81"/>
        <v>0</v>
      </c>
      <c r="G191" s="22">
        <f t="shared" si="81"/>
        <v>0</v>
      </c>
      <c r="H191" s="22">
        <f t="shared" si="81"/>
        <v>139516.9</v>
      </c>
      <c r="I191" s="22">
        <f>SUM(I184:I190)</f>
        <v>0</v>
      </c>
      <c r="J191" s="42"/>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row>
    <row r="192" spans="1:227" s="6" customFormat="1" ht="18.75" customHeight="1">
      <c r="A192" s="70" t="s">
        <v>36</v>
      </c>
      <c r="B192" s="73"/>
      <c r="C192" s="68">
        <v>2022</v>
      </c>
      <c r="D192" s="15">
        <f t="shared" ref="D192:D194" si="82">SUM(E192:I192)</f>
        <v>17098.7</v>
      </c>
      <c r="E192" s="15">
        <v>0</v>
      </c>
      <c r="F192" s="15">
        <v>0</v>
      </c>
      <c r="G192" s="15">
        <v>0</v>
      </c>
      <c r="H192" s="15">
        <v>17098.7</v>
      </c>
      <c r="I192" s="15">
        <v>0</v>
      </c>
      <c r="J192" s="42"/>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row>
    <row r="193" spans="1:227" s="6" customFormat="1">
      <c r="A193" s="71"/>
      <c r="B193" s="73"/>
      <c r="C193" s="68">
        <v>2023</v>
      </c>
      <c r="D193" s="15">
        <f t="shared" si="82"/>
        <v>5196.8999999999996</v>
      </c>
      <c r="E193" s="15">
        <v>0</v>
      </c>
      <c r="F193" s="15">
        <v>0</v>
      </c>
      <c r="G193" s="15">
        <v>0</v>
      </c>
      <c r="H193" s="15">
        <v>5196.8999999999996</v>
      </c>
      <c r="I193" s="15">
        <v>0</v>
      </c>
      <c r="J193" s="42"/>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row>
    <row r="194" spans="1:227">
      <c r="A194" s="71"/>
      <c r="B194" s="73"/>
      <c r="C194" s="68">
        <v>2024</v>
      </c>
      <c r="D194" s="15">
        <f t="shared" si="82"/>
        <v>49770.400000000001</v>
      </c>
      <c r="E194" s="15">
        <v>0</v>
      </c>
      <c r="F194" s="15">
        <v>0</v>
      </c>
      <c r="G194" s="15">
        <v>0</v>
      </c>
      <c r="H194" s="15">
        <v>39770.400000000001</v>
      </c>
      <c r="I194" s="15">
        <v>10000</v>
      </c>
      <c r="J194" s="42"/>
    </row>
    <row r="195" spans="1:227">
      <c r="A195" s="72"/>
      <c r="B195" s="73"/>
      <c r="C195" s="68" t="s">
        <v>16</v>
      </c>
      <c r="D195" s="15">
        <f t="shared" ref="D195:I195" si="83">SUM(D192:D194)</f>
        <v>72066</v>
      </c>
      <c r="E195" s="15">
        <f t="shared" si="83"/>
        <v>0</v>
      </c>
      <c r="F195" s="15">
        <f t="shared" si="83"/>
        <v>0</v>
      </c>
      <c r="G195" s="15">
        <f t="shared" si="83"/>
        <v>0</v>
      </c>
      <c r="H195" s="15">
        <f t="shared" si="83"/>
        <v>62066</v>
      </c>
      <c r="I195" s="15">
        <f t="shared" si="83"/>
        <v>10000</v>
      </c>
      <c r="J195" s="42"/>
    </row>
    <row r="196" spans="1:227">
      <c r="A196" s="70" t="s">
        <v>37</v>
      </c>
      <c r="B196" s="73"/>
      <c r="C196" s="68">
        <v>2022</v>
      </c>
      <c r="D196" s="15">
        <f t="shared" ref="D196:D202" si="84">SUM(E196:I196)</f>
        <v>20168.8</v>
      </c>
      <c r="E196" s="15">
        <v>0</v>
      </c>
      <c r="F196" s="15">
        <v>0</v>
      </c>
      <c r="G196" s="15">
        <v>0</v>
      </c>
      <c r="H196" s="15">
        <v>20168.8</v>
      </c>
      <c r="I196" s="15">
        <v>0</v>
      </c>
      <c r="J196" s="42"/>
    </row>
    <row r="197" spans="1:227">
      <c r="A197" s="71"/>
      <c r="B197" s="73"/>
      <c r="C197" s="68">
        <v>2023</v>
      </c>
      <c r="D197" s="15">
        <f t="shared" si="84"/>
        <v>21829.200000000001</v>
      </c>
      <c r="E197" s="15">
        <v>0</v>
      </c>
      <c r="F197" s="15">
        <v>0</v>
      </c>
      <c r="G197" s="15">
        <v>0</v>
      </c>
      <c r="H197" s="15">
        <v>21829.200000000001</v>
      </c>
      <c r="I197" s="15">
        <v>0</v>
      </c>
      <c r="J197" s="42"/>
    </row>
    <row r="198" spans="1:227">
      <c r="A198" s="71"/>
      <c r="B198" s="73"/>
      <c r="C198" s="68">
        <v>2024</v>
      </c>
      <c r="D198" s="15">
        <f t="shared" si="84"/>
        <v>1303.7</v>
      </c>
      <c r="E198" s="15">
        <v>0</v>
      </c>
      <c r="F198" s="15">
        <v>0</v>
      </c>
      <c r="G198" s="15">
        <v>0</v>
      </c>
      <c r="H198" s="15">
        <v>1303.7</v>
      </c>
      <c r="I198" s="15">
        <v>0</v>
      </c>
      <c r="J198" s="42"/>
    </row>
    <row r="199" spans="1:227">
      <c r="A199" s="71"/>
      <c r="B199" s="73"/>
      <c r="C199" s="68">
        <v>2025</v>
      </c>
      <c r="D199" s="15">
        <f t="shared" si="84"/>
        <v>0</v>
      </c>
      <c r="E199" s="15">
        <v>0</v>
      </c>
      <c r="F199" s="15">
        <v>0</v>
      </c>
      <c r="G199" s="15">
        <v>0</v>
      </c>
      <c r="H199" s="15">
        <v>0</v>
      </c>
      <c r="I199" s="15">
        <v>0</v>
      </c>
      <c r="J199" s="42"/>
      <c r="K199" s="42"/>
    </row>
    <row r="200" spans="1:227">
      <c r="A200" s="71"/>
      <c r="B200" s="73"/>
      <c r="C200" s="68">
        <v>2026</v>
      </c>
      <c r="D200" s="15">
        <f t="shared" si="84"/>
        <v>4400</v>
      </c>
      <c r="E200" s="15">
        <v>0</v>
      </c>
      <c r="F200" s="15">
        <v>0</v>
      </c>
      <c r="G200" s="15">
        <v>0</v>
      </c>
      <c r="H200" s="15">
        <v>4400</v>
      </c>
      <c r="I200" s="15">
        <v>0</v>
      </c>
      <c r="J200" s="42"/>
      <c r="K200" s="42"/>
    </row>
    <row r="201" spans="1:227">
      <c r="A201" s="71"/>
      <c r="B201" s="73"/>
      <c r="C201" s="68">
        <v>2027</v>
      </c>
      <c r="D201" s="15">
        <f t="shared" si="84"/>
        <v>4400</v>
      </c>
      <c r="E201" s="15">
        <v>0</v>
      </c>
      <c r="F201" s="15">
        <v>0</v>
      </c>
      <c r="G201" s="15">
        <v>0</v>
      </c>
      <c r="H201" s="15">
        <v>4400</v>
      </c>
      <c r="I201" s="15">
        <v>0</v>
      </c>
      <c r="J201" s="42"/>
      <c r="K201" s="42"/>
    </row>
    <row r="202" spans="1:227">
      <c r="A202" s="71"/>
      <c r="B202" s="73"/>
      <c r="C202" s="68">
        <v>2028</v>
      </c>
      <c r="D202" s="15">
        <f t="shared" si="84"/>
        <v>4400</v>
      </c>
      <c r="E202" s="15">
        <v>0</v>
      </c>
      <c r="F202" s="15">
        <v>0</v>
      </c>
      <c r="G202" s="15">
        <v>0</v>
      </c>
      <c r="H202" s="15">
        <v>4400</v>
      </c>
      <c r="I202" s="15">
        <v>0</v>
      </c>
      <c r="J202" s="42"/>
      <c r="K202" s="42"/>
    </row>
    <row r="203" spans="1:227">
      <c r="A203" s="72"/>
      <c r="B203" s="73"/>
      <c r="C203" s="68" t="s">
        <v>16</v>
      </c>
      <c r="D203" s="15">
        <f>SUM(D196:D202)</f>
        <v>56501.7</v>
      </c>
      <c r="E203" s="15">
        <f t="shared" ref="E203:H203" si="85">SUM(E196:E202)</f>
        <v>0</v>
      </c>
      <c r="F203" s="15">
        <f t="shared" si="85"/>
        <v>0</v>
      </c>
      <c r="G203" s="15">
        <f t="shared" si="85"/>
        <v>0</v>
      </c>
      <c r="H203" s="15">
        <f t="shared" si="85"/>
        <v>56501.7</v>
      </c>
      <c r="I203" s="15">
        <f>SUM(I196:I202)</f>
        <v>0</v>
      </c>
      <c r="J203" s="42"/>
    </row>
    <row r="204" spans="1:227" ht="39.950000000000003" customHeight="1">
      <c r="A204" s="82" t="s">
        <v>81</v>
      </c>
      <c r="B204" s="73"/>
      <c r="C204" s="68">
        <v>2022</v>
      </c>
      <c r="D204" s="15">
        <f t="shared" ref="D204:D206" si="86">SUM(E204:I204)</f>
        <v>3816.3</v>
      </c>
      <c r="E204" s="15">
        <v>0</v>
      </c>
      <c r="F204" s="15">
        <v>3164.1</v>
      </c>
      <c r="G204" s="15">
        <v>0</v>
      </c>
      <c r="H204" s="15">
        <v>652.20000000000005</v>
      </c>
      <c r="I204" s="15">
        <v>0</v>
      </c>
      <c r="J204" s="42"/>
      <c r="K204" s="36"/>
      <c r="L204" s="36"/>
      <c r="M204" s="36"/>
      <c r="N204" s="36"/>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4"/>
      <c r="HD204" s="14"/>
      <c r="HE204" s="14"/>
      <c r="HF204" s="14"/>
      <c r="HG204" s="14"/>
      <c r="HH204" s="14"/>
      <c r="HI204" s="14"/>
      <c r="HJ204" s="14"/>
      <c r="HK204" s="14"/>
      <c r="HL204" s="14"/>
      <c r="HM204" s="14"/>
      <c r="HN204" s="14"/>
      <c r="HO204" s="14"/>
      <c r="HP204" s="14"/>
      <c r="HQ204" s="14"/>
      <c r="HR204" s="14"/>
      <c r="HS204" s="14"/>
    </row>
    <row r="205" spans="1:227" ht="39.950000000000003" customHeight="1">
      <c r="A205" s="95"/>
      <c r="B205" s="73"/>
      <c r="C205" s="68">
        <v>2023</v>
      </c>
      <c r="D205" s="15">
        <f t="shared" si="86"/>
        <v>3803.3999999999996</v>
      </c>
      <c r="E205" s="15">
        <v>0</v>
      </c>
      <c r="F205" s="15">
        <v>3151.2</v>
      </c>
      <c r="G205" s="15">
        <v>0</v>
      </c>
      <c r="H205" s="15">
        <v>652.20000000000005</v>
      </c>
      <c r="I205" s="15">
        <v>0</v>
      </c>
      <c r="J205" s="42"/>
      <c r="K205" s="36"/>
      <c r="L205" s="36"/>
      <c r="M205" s="36"/>
      <c r="N205" s="36"/>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14"/>
      <c r="HE205" s="14"/>
      <c r="HF205" s="14"/>
      <c r="HG205" s="14"/>
      <c r="HH205" s="14"/>
      <c r="HI205" s="14"/>
      <c r="HJ205" s="14"/>
      <c r="HK205" s="14"/>
      <c r="HL205" s="14"/>
      <c r="HM205" s="14"/>
      <c r="HN205" s="14"/>
      <c r="HO205" s="14"/>
      <c r="HP205" s="14"/>
      <c r="HQ205" s="14"/>
      <c r="HR205" s="14"/>
      <c r="HS205" s="14"/>
    </row>
    <row r="206" spans="1:227" ht="39.950000000000003" customHeight="1">
      <c r="A206" s="95"/>
      <c r="B206" s="73"/>
      <c r="C206" s="68">
        <v>2024</v>
      </c>
      <c r="D206" s="15">
        <f t="shared" si="86"/>
        <v>3291.6</v>
      </c>
      <c r="E206" s="15">
        <v>0</v>
      </c>
      <c r="F206" s="15">
        <v>3061.2</v>
      </c>
      <c r="G206" s="15">
        <v>0</v>
      </c>
      <c r="H206" s="15">
        <v>230.4</v>
      </c>
      <c r="I206" s="15">
        <v>0</v>
      </c>
      <c r="J206" s="42"/>
      <c r="K206" s="36"/>
      <c r="L206" s="36"/>
      <c r="M206" s="36"/>
      <c r="N206" s="36"/>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4"/>
      <c r="HD206" s="14"/>
      <c r="HE206" s="14"/>
      <c r="HF206" s="14"/>
      <c r="HG206" s="14"/>
      <c r="HH206" s="14"/>
      <c r="HI206" s="14"/>
      <c r="HJ206" s="14"/>
      <c r="HK206" s="14"/>
      <c r="HL206" s="14"/>
      <c r="HM206" s="14"/>
      <c r="HN206" s="14"/>
      <c r="HO206" s="14"/>
      <c r="HP206" s="14"/>
      <c r="HQ206" s="14"/>
      <c r="HR206" s="14"/>
      <c r="HS206" s="14"/>
    </row>
    <row r="207" spans="1:227" ht="39.950000000000003" customHeight="1">
      <c r="A207" s="95"/>
      <c r="B207" s="73"/>
      <c r="C207" s="68">
        <v>2025</v>
      </c>
      <c r="D207" s="15">
        <f>SUM(E207:I207)</f>
        <v>3251.7999999999997</v>
      </c>
      <c r="E207" s="15">
        <v>0</v>
      </c>
      <c r="F207" s="15">
        <v>3024.2</v>
      </c>
      <c r="G207" s="15">
        <v>227.6</v>
      </c>
      <c r="H207" s="15">
        <v>0</v>
      </c>
      <c r="I207" s="15">
        <v>0</v>
      </c>
      <c r="J207" s="42"/>
      <c r="K207" s="42"/>
      <c r="L207" s="36"/>
      <c r="M207" s="36"/>
      <c r="N207" s="36"/>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4"/>
      <c r="HD207" s="14"/>
      <c r="HE207" s="14"/>
      <c r="HF207" s="14"/>
      <c r="HG207" s="14"/>
      <c r="HH207" s="14"/>
      <c r="HI207" s="14"/>
      <c r="HJ207" s="14"/>
      <c r="HK207" s="14"/>
      <c r="HL207" s="14"/>
      <c r="HM207" s="14"/>
      <c r="HN207" s="14"/>
      <c r="HO207" s="14"/>
      <c r="HP207" s="14"/>
      <c r="HQ207" s="14"/>
      <c r="HR207" s="14"/>
      <c r="HS207" s="14"/>
    </row>
    <row r="208" spans="1:227" ht="39.950000000000003" customHeight="1">
      <c r="A208" s="95"/>
      <c r="B208" s="73"/>
      <c r="C208" s="68">
        <v>2026</v>
      </c>
      <c r="D208" s="15">
        <f>SUM(E208:I208)</f>
        <v>3356.4</v>
      </c>
      <c r="E208" s="15">
        <v>0</v>
      </c>
      <c r="F208" s="15">
        <v>3054.3</v>
      </c>
      <c r="G208" s="15">
        <v>0</v>
      </c>
      <c r="H208" s="15">
        <v>302.10000000000002</v>
      </c>
      <c r="I208" s="15">
        <v>0</v>
      </c>
      <c r="J208" s="42"/>
      <c r="K208" s="42"/>
      <c r="L208" s="36"/>
      <c r="M208" s="36"/>
      <c r="N208" s="36"/>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4"/>
      <c r="HD208" s="14"/>
      <c r="HE208" s="14"/>
      <c r="HF208" s="14"/>
      <c r="HG208" s="14"/>
      <c r="HH208" s="14"/>
      <c r="HI208" s="14"/>
      <c r="HJ208" s="14"/>
      <c r="HK208" s="14"/>
      <c r="HL208" s="14"/>
      <c r="HM208" s="14"/>
      <c r="HN208" s="14"/>
      <c r="HO208" s="14"/>
      <c r="HP208" s="14"/>
      <c r="HQ208" s="14"/>
      <c r="HR208" s="14"/>
      <c r="HS208" s="14"/>
    </row>
    <row r="209" spans="1:227" ht="51.75" customHeight="1">
      <c r="A209" s="83"/>
      <c r="B209" s="73"/>
      <c r="C209" s="68" t="s">
        <v>16</v>
      </c>
      <c r="D209" s="22">
        <f>SUM(D204:D208)</f>
        <v>17519.5</v>
      </c>
      <c r="E209" s="22">
        <f t="shared" ref="E209:I209" si="87">SUM(E204:E208)</f>
        <v>0</v>
      </c>
      <c r="F209" s="22">
        <f t="shared" si="87"/>
        <v>15455</v>
      </c>
      <c r="G209" s="22">
        <f t="shared" si="87"/>
        <v>227.6</v>
      </c>
      <c r="H209" s="22">
        <f t="shared" si="87"/>
        <v>1836.9</v>
      </c>
      <c r="I209" s="22">
        <f t="shared" si="87"/>
        <v>0</v>
      </c>
      <c r="J209" s="42"/>
      <c r="K209" s="36"/>
      <c r="L209" s="36"/>
      <c r="M209" s="36"/>
      <c r="N209" s="36"/>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4"/>
      <c r="HD209" s="14"/>
      <c r="HE209" s="14"/>
      <c r="HF209" s="14"/>
      <c r="HG209" s="14"/>
      <c r="HH209" s="14"/>
      <c r="HI209" s="14"/>
      <c r="HJ209" s="14"/>
      <c r="HK209" s="14"/>
      <c r="HL209" s="14"/>
      <c r="HM209" s="14"/>
      <c r="HN209" s="14"/>
      <c r="HO209" s="14"/>
      <c r="HP209" s="14"/>
      <c r="HQ209" s="14"/>
      <c r="HR209" s="14"/>
      <c r="HS209" s="14"/>
    </row>
    <row r="210" spans="1:227" s="6" customFormat="1" ht="63.75" customHeight="1">
      <c r="A210" s="70" t="s">
        <v>82</v>
      </c>
      <c r="B210" s="73"/>
      <c r="C210" s="68">
        <v>2025</v>
      </c>
      <c r="D210" s="15">
        <f t="shared" ref="D210" si="88">SUM(E210:I210)</f>
        <v>141.19999999999999</v>
      </c>
      <c r="E210" s="15">
        <v>0</v>
      </c>
      <c r="F210" s="15">
        <v>0</v>
      </c>
      <c r="G210" s="15">
        <v>0</v>
      </c>
      <c r="H210" s="15">
        <v>141.19999999999999</v>
      </c>
      <c r="I210" s="15">
        <v>0</v>
      </c>
      <c r="J210" s="42"/>
      <c r="K210" s="42"/>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row>
    <row r="211" spans="1:227" ht="69.75" customHeight="1">
      <c r="A211" s="72"/>
      <c r="B211" s="73"/>
      <c r="C211" s="68" t="s">
        <v>16</v>
      </c>
      <c r="D211" s="15">
        <f t="shared" ref="D211:I211" si="89">SUM(D210:D210)</f>
        <v>141.19999999999999</v>
      </c>
      <c r="E211" s="15">
        <f t="shared" si="89"/>
        <v>0</v>
      </c>
      <c r="F211" s="15">
        <f t="shared" si="89"/>
        <v>0</v>
      </c>
      <c r="G211" s="15">
        <f t="shared" si="89"/>
        <v>0</v>
      </c>
      <c r="H211" s="15">
        <f t="shared" si="89"/>
        <v>141.19999999999999</v>
      </c>
      <c r="I211" s="15">
        <f t="shared" si="89"/>
        <v>0</v>
      </c>
      <c r="J211" s="42"/>
    </row>
    <row r="212" spans="1:227" ht="18.75" customHeight="1">
      <c r="A212" s="70" t="s">
        <v>38</v>
      </c>
      <c r="B212" s="73"/>
      <c r="C212" s="68">
        <v>2022</v>
      </c>
      <c r="D212" s="15">
        <f t="shared" ref="D212:D213" si="90">SUM(E212:I212)</f>
        <v>0</v>
      </c>
      <c r="E212" s="15">
        <v>0</v>
      </c>
      <c r="F212" s="15">
        <v>0</v>
      </c>
      <c r="G212" s="15">
        <v>0</v>
      </c>
      <c r="H212" s="15">
        <v>0</v>
      </c>
      <c r="I212" s="15">
        <v>0</v>
      </c>
      <c r="J212" s="42"/>
    </row>
    <row r="213" spans="1:227">
      <c r="A213" s="71"/>
      <c r="B213" s="73"/>
      <c r="C213" s="68">
        <v>2023</v>
      </c>
      <c r="D213" s="15">
        <f t="shared" si="90"/>
        <v>3431</v>
      </c>
      <c r="E213" s="15">
        <v>0</v>
      </c>
      <c r="F213" s="15">
        <v>0</v>
      </c>
      <c r="G213" s="15">
        <v>0</v>
      </c>
      <c r="H213" s="15">
        <v>3431</v>
      </c>
      <c r="I213" s="15">
        <v>0</v>
      </c>
      <c r="J213" s="42"/>
    </row>
    <row r="214" spans="1:227" s="6" customFormat="1">
      <c r="A214" s="72"/>
      <c r="B214" s="73"/>
      <c r="C214" s="68" t="s">
        <v>16</v>
      </c>
      <c r="D214" s="15">
        <f t="shared" ref="D214:I214" si="91">SUM(D212:D213)</f>
        <v>3431</v>
      </c>
      <c r="E214" s="15">
        <f t="shared" si="91"/>
        <v>0</v>
      </c>
      <c r="F214" s="15">
        <f t="shared" si="91"/>
        <v>0</v>
      </c>
      <c r="G214" s="15">
        <f t="shared" si="91"/>
        <v>0</v>
      </c>
      <c r="H214" s="15">
        <f t="shared" si="91"/>
        <v>3431</v>
      </c>
      <c r="I214" s="15">
        <f t="shared" si="91"/>
        <v>0</v>
      </c>
      <c r="J214" s="42"/>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row>
    <row r="215" spans="1:227" s="6" customFormat="1">
      <c r="A215" s="70" t="s">
        <v>65</v>
      </c>
      <c r="B215" s="73"/>
      <c r="C215" s="68">
        <v>2022</v>
      </c>
      <c r="D215" s="15">
        <f>SUM(E215:I215)</f>
        <v>0</v>
      </c>
      <c r="E215" s="15">
        <v>0</v>
      </c>
      <c r="F215" s="15">
        <v>0</v>
      </c>
      <c r="G215" s="15">
        <v>0</v>
      </c>
      <c r="H215" s="15">
        <v>0</v>
      </c>
      <c r="I215" s="15">
        <v>0</v>
      </c>
      <c r="J215" s="42"/>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row>
    <row r="216" spans="1:227" s="6" customFormat="1">
      <c r="A216" s="71"/>
      <c r="B216" s="73"/>
      <c r="C216" s="68">
        <v>2023</v>
      </c>
      <c r="D216" s="15">
        <f>SUM(E216:I216)</f>
        <v>0</v>
      </c>
      <c r="E216" s="15">
        <v>0</v>
      </c>
      <c r="F216" s="15">
        <v>0</v>
      </c>
      <c r="G216" s="15">
        <v>0</v>
      </c>
      <c r="H216" s="15">
        <v>0</v>
      </c>
      <c r="I216" s="15">
        <v>0</v>
      </c>
      <c r="J216" s="42"/>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row>
    <row r="217" spans="1:227" s="6" customFormat="1">
      <c r="A217" s="72"/>
      <c r="B217" s="73"/>
      <c r="C217" s="68" t="s">
        <v>16</v>
      </c>
      <c r="D217" s="15">
        <f>SUM(D215:D216)</f>
        <v>0</v>
      </c>
      <c r="E217" s="15">
        <f t="shared" ref="E217:I217" si="92">SUM(E215:E216)</f>
        <v>0</v>
      </c>
      <c r="F217" s="15">
        <f t="shared" si="92"/>
        <v>0</v>
      </c>
      <c r="G217" s="15">
        <f t="shared" si="92"/>
        <v>0</v>
      </c>
      <c r="H217" s="15">
        <f t="shared" si="92"/>
        <v>0</v>
      </c>
      <c r="I217" s="15">
        <f t="shared" si="92"/>
        <v>0</v>
      </c>
      <c r="J217" s="42"/>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row>
    <row r="218" spans="1:227" s="6" customFormat="1" ht="18.75" customHeight="1">
      <c r="A218" s="70" t="s">
        <v>39</v>
      </c>
      <c r="B218" s="73"/>
      <c r="C218" s="68">
        <v>2022</v>
      </c>
      <c r="D218" s="15">
        <f t="shared" ref="D218:D219" si="93">SUM(E218:I218)</f>
        <v>0</v>
      </c>
      <c r="E218" s="15">
        <v>0</v>
      </c>
      <c r="F218" s="15">
        <v>0</v>
      </c>
      <c r="G218" s="15">
        <v>0</v>
      </c>
      <c r="H218" s="15">
        <v>0</v>
      </c>
      <c r="I218" s="15">
        <v>0</v>
      </c>
      <c r="J218" s="42"/>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row>
    <row r="219" spans="1:227" s="6" customFormat="1">
      <c r="A219" s="71"/>
      <c r="B219" s="73"/>
      <c r="C219" s="68">
        <v>2023</v>
      </c>
      <c r="D219" s="15">
        <f t="shared" si="93"/>
        <v>1000</v>
      </c>
      <c r="E219" s="15">
        <v>0</v>
      </c>
      <c r="F219" s="15">
        <v>950</v>
      </c>
      <c r="G219" s="15">
        <v>0</v>
      </c>
      <c r="H219" s="15">
        <v>50</v>
      </c>
      <c r="I219" s="15">
        <v>0</v>
      </c>
      <c r="J219" s="42"/>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row>
    <row r="220" spans="1:227" s="6" customFormat="1">
      <c r="A220" s="72"/>
      <c r="B220" s="73"/>
      <c r="C220" s="68" t="s">
        <v>16</v>
      </c>
      <c r="D220" s="15">
        <f t="shared" ref="D220:I220" si="94">SUM(D218:D219)</f>
        <v>1000</v>
      </c>
      <c r="E220" s="15">
        <f t="shared" si="94"/>
        <v>0</v>
      </c>
      <c r="F220" s="15">
        <f t="shared" si="94"/>
        <v>950</v>
      </c>
      <c r="G220" s="15">
        <f t="shared" si="94"/>
        <v>0</v>
      </c>
      <c r="H220" s="15">
        <f t="shared" si="94"/>
        <v>50</v>
      </c>
      <c r="I220" s="15">
        <f t="shared" si="94"/>
        <v>0</v>
      </c>
      <c r="J220" s="42"/>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row>
    <row r="221" spans="1:227" s="6" customFormat="1" ht="18.75" customHeight="1">
      <c r="A221" s="70" t="s">
        <v>40</v>
      </c>
      <c r="B221" s="73"/>
      <c r="C221" s="68">
        <v>2022</v>
      </c>
      <c r="D221" s="15">
        <f t="shared" ref="D221:D222" si="95">SUM(E221:I221)</f>
        <v>0</v>
      </c>
      <c r="E221" s="15">
        <v>0</v>
      </c>
      <c r="F221" s="15">
        <v>0</v>
      </c>
      <c r="G221" s="15">
        <v>0</v>
      </c>
      <c r="H221" s="15">
        <v>0</v>
      </c>
      <c r="I221" s="15">
        <v>0</v>
      </c>
      <c r="J221" s="42"/>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row>
    <row r="222" spans="1:227" s="6" customFormat="1">
      <c r="A222" s="71"/>
      <c r="B222" s="73"/>
      <c r="C222" s="68">
        <v>2023</v>
      </c>
      <c r="D222" s="15">
        <f t="shared" si="95"/>
        <v>560</v>
      </c>
      <c r="E222" s="15">
        <v>0</v>
      </c>
      <c r="F222" s="15">
        <v>0</v>
      </c>
      <c r="G222" s="15">
        <v>509.6</v>
      </c>
      <c r="H222" s="15">
        <v>50.4</v>
      </c>
      <c r="I222" s="15">
        <v>0</v>
      </c>
      <c r="J222" s="42"/>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row>
    <row r="223" spans="1:227" s="6" customFormat="1" ht="30.75" customHeight="1">
      <c r="A223" s="72"/>
      <c r="B223" s="73"/>
      <c r="C223" s="68" t="s">
        <v>16</v>
      </c>
      <c r="D223" s="15">
        <f t="shared" ref="D223:I223" si="96">SUM(D221:D222)</f>
        <v>560</v>
      </c>
      <c r="E223" s="15">
        <f t="shared" si="96"/>
        <v>0</v>
      </c>
      <c r="F223" s="15">
        <f t="shared" si="96"/>
        <v>0</v>
      </c>
      <c r="G223" s="15">
        <f t="shared" si="96"/>
        <v>509.6</v>
      </c>
      <c r="H223" s="15">
        <f t="shared" si="96"/>
        <v>50.4</v>
      </c>
      <c r="I223" s="15">
        <f t="shared" si="96"/>
        <v>0</v>
      </c>
      <c r="J223" s="42"/>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row>
    <row r="224" spans="1:227" s="6" customFormat="1">
      <c r="A224" s="70" t="s">
        <v>41</v>
      </c>
      <c r="B224" s="73"/>
      <c r="C224" s="68">
        <v>2022</v>
      </c>
      <c r="D224" s="15">
        <f t="shared" ref="D224:D227" si="97">SUM(E224:I224)</f>
        <v>0</v>
      </c>
      <c r="E224" s="15">
        <v>0</v>
      </c>
      <c r="F224" s="15">
        <v>0</v>
      </c>
      <c r="G224" s="15">
        <v>0</v>
      </c>
      <c r="H224" s="15">
        <v>0</v>
      </c>
      <c r="I224" s="15">
        <v>0</v>
      </c>
      <c r="J224" s="42"/>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row>
    <row r="225" spans="1:227" s="6" customFormat="1">
      <c r="A225" s="71"/>
      <c r="B225" s="73"/>
      <c r="C225" s="68">
        <v>2023</v>
      </c>
      <c r="D225" s="15">
        <f t="shared" si="97"/>
        <v>5870.7</v>
      </c>
      <c r="E225" s="15">
        <v>0</v>
      </c>
      <c r="F225" s="15">
        <v>0</v>
      </c>
      <c r="G225" s="15">
        <v>5342.3</v>
      </c>
      <c r="H225" s="15">
        <v>528.4</v>
      </c>
      <c r="I225" s="15">
        <v>0</v>
      </c>
      <c r="J225" s="42"/>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row>
    <row r="226" spans="1:227" s="6" customFormat="1">
      <c r="A226" s="71"/>
      <c r="B226" s="73"/>
      <c r="C226" s="68">
        <v>2024</v>
      </c>
      <c r="D226" s="15">
        <f t="shared" si="97"/>
        <v>73222.7</v>
      </c>
      <c r="E226" s="15">
        <v>0</v>
      </c>
      <c r="F226" s="15">
        <v>0</v>
      </c>
      <c r="G226" s="15">
        <v>67364.899999999994</v>
      </c>
      <c r="H226" s="15">
        <v>5857.8</v>
      </c>
      <c r="I226" s="15">
        <v>0</v>
      </c>
      <c r="J226" s="42"/>
      <c r="K226" s="53"/>
      <c r="L226" s="53"/>
      <c r="M226" s="53"/>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row>
    <row r="227" spans="1:227" s="6" customFormat="1">
      <c r="A227" s="71"/>
      <c r="B227" s="73"/>
      <c r="C227" s="68">
        <v>2025</v>
      </c>
      <c r="D227" s="15">
        <f t="shared" si="97"/>
        <v>24642.000000000004</v>
      </c>
      <c r="E227" s="15">
        <v>0</v>
      </c>
      <c r="F227" s="15">
        <v>0</v>
      </c>
      <c r="G227" s="15">
        <f>41127.3-19912.3</f>
        <v>21215.000000000004</v>
      </c>
      <c r="H227" s="15">
        <f>3576.5-149.5</f>
        <v>3427</v>
      </c>
      <c r="I227" s="15">
        <v>0</v>
      </c>
      <c r="J227" s="42"/>
      <c r="K227" s="42"/>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row>
    <row r="228" spans="1:227" s="6" customFormat="1">
      <c r="A228" s="71"/>
      <c r="B228" s="73"/>
      <c r="C228" s="68">
        <v>2026</v>
      </c>
      <c r="D228" s="15">
        <f>SUM(E228:I228)</f>
        <v>1706.3</v>
      </c>
      <c r="E228" s="15">
        <v>0</v>
      </c>
      <c r="F228" s="15">
        <v>0</v>
      </c>
      <c r="G228" s="15">
        <v>0</v>
      </c>
      <c r="H228" s="15">
        <v>1706.3</v>
      </c>
      <c r="I228" s="15">
        <v>0</v>
      </c>
      <c r="J228" s="42"/>
      <c r="K228" s="42"/>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row>
    <row r="229" spans="1:227" s="6" customFormat="1">
      <c r="A229" s="72"/>
      <c r="B229" s="73"/>
      <c r="C229" s="68" t="s">
        <v>16</v>
      </c>
      <c r="D229" s="15">
        <f t="shared" ref="D229:I229" si="98">SUM(D224:D228)</f>
        <v>105441.7</v>
      </c>
      <c r="E229" s="15">
        <f t="shared" si="98"/>
        <v>0</v>
      </c>
      <c r="F229" s="15">
        <f t="shared" si="98"/>
        <v>0</v>
      </c>
      <c r="G229" s="15">
        <f t="shared" si="98"/>
        <v>93922.2</v>
      </c>
      <c r="H229" s="15">
        <f t="shared" si="98"/>
        <v>11519.5</v>
      </c>
      <c r="I229" s="15">
        <f t="shared" si="98"/>
        <v>0</v>
      </c>
      <c r="J229" s="42"/>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row>
    <row r="230" spans="1:227" s="6" customFormat="1" ht="18.75" customHeight="1">
      <c r="A230" s="70" t="s">
        <v>42</v>
      </c>
      <c r="B230" s="73"/>
      <c r="C230" s="68">
        <v>2022</v>
      </c>
      <c r="D230" s="15">
        <f t="shared" ref="D230:D233" si="99">SUM(E230:I230)</f>
        <v>0</v>
      </c>
      <c r="E230" s="15">
        <v>0</v>
      </c>
      <c r="F230" s="15">
        <v>0</v>
      </c>
      <c r="G230" s="15">
        <v>0</v>
      </c>
      <c r="H230" s="15">
        <v>0</v>
      </c>
      <c r="I230" s="15">
        <v>0</v>
      </c>
      <c r="J230" s="42"/>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row>
    <row r="231" spans="1:227" s="6" customFormat="1">
      <c r="A231" s="71"/>
      <c r="B231" s="73"/>
      <c r="C231" s="68">
        <v>2023</v>
      </c>
      <c r="D231" s="15">
        <f t="shared" si="99"/>
        <v>6289</v>
      </c>
      <c r="E231" s="15">
        <v>0</v>
      </c>
      <c r="F231" s="15">
        <v>0</v>
      </c>
      <c r="G231" s="15">
        <v>6289</v>
      </c>
      <c r="H231" s="15">
        <v>0</v>
      </c>
      <c r="I231" s="15">
        <v>0</v>
      </c>
      <c r="J231" s="42"/>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row>
    <row r="232" spans="1:227" s="6" customFormat="1">
      <c r="A232" s="71"/>
      <c r="B232" s="73"/>
      <c r="C232" s="68">
        <v>2024</v>
      </c>
      <c r="D232" s="15">
        <f t="shared" si="99"/>
        <v>8888.7999999999993</v>
      </c>
      <c r="E232" s="15">
        <v>0</v>
      </c>
      <c r="F232" s="15">
        <v>0</v>
      </c>
      <c r="G232" s="15">
        <v>8888.7999999999993</v>
      </c>
      <c r="H232" s="15">
        <v>0</v>
      </c>
      <c r="I232" s="15">
        <v>0</v>
      </c>
      <c r="J232" s="42"/>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row>
    <row r="233" spans="1:227" s="6" customFormat="1" ht="18" customHeight="1">
      <c r="A233" s="71"/>
      <c r="B233" s="73"/>
      <c r="C233" s="68">
        <v>2025</v>
      </c>
      <c r="D233" s="15">
        <f t="shared" si="99"/>
        <v>5994.2999999999993</v>
      </c>
      <c r="E233" s="15">
        <v>0</v>
      </c>
      <c r="F233" s="15">
        <v>0</v>
      </c>
      <c r="G233" s="15">
        <f>5994.4-0.1</f>
        <v>5994.2999999999993</v>
      </c>
      <c r="H233" s="15">
        <v>0</v>
      </c>
      <c r="I233" s="15">
        <v>0</v>
      </c>
      <c r="J233" s="42"/>
      <c r="K233" s="42"/>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row>
    <row r="234" spans="1:227" s="6" customFormat="1">
      <c r="A234" s="72"/>
      <c r="B234" s="73"/>
      <c r="C234" s="68" t="s">
        <v>16</v>
      </c>
      <c r="D234" s="15">
        <f t="shared" ref="D234:I234" si="100">SUM(D230:D233)</f>
        <v>21172.1</v>
      </c>
      <c r="E234" s="15">
        <f t="shared" si="100"/>
        <v>0</v>
      </c>
      <c r="F234" s="15">
        <f t="shared" si="100"/>
        <v>0</v>
      </c>
      <c r="G234" s="15">
        <f t="shared" si="100"/>
        <v>21172.1</v>
      </c>
      <c r="H234" s="15">
        <f t="shared" si="100"/>
        <v>0</v>
      </c>
      <c r="I234" s="15">
        <f t="shared" si="100"/>
        <v>0</v>
      </c>
      <c r="J234" s="42"/>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row>
    <row r="235" spans="1:227" s="6" customFormat="1" ht="36" customHeight="1">
      <c r="A235" s="70" t="s">
        <v>83</v>
      </c>
      <c r="B235" s="73"/>
      <c r="C235" s="68">
        <v>2025</v>
      </c>
      <c r="D235" s="15">
        <f t="shared" ref="D235" si="101">SUM(E235:I235)</f>
        <v>0</v>
      </c>
      <c r="E235" s="15">
        <v>0</v>
      </c>
      <c r="F235" s="15">
        <v>0</v>
      </c>
      <c r="G235" s="15">
        <f>698.4-698.4</f>
        <v>0</v>
      </c>
      <c r="H235" s="15">
        <v>0</v>
      </c>
      <c r="I235" s="15">
        <v>0</v>
      </c>
      <c r="J235" s="42"/>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row>
    <row r="236" spans="1:227" ht="38.25" customHeight="1">
      <c r="A236" s="72"/>
      <c r="B236" s="73"/>
      <c r="C236" s="68" t="s">
        <v>16</v>
      </c>
      <c r="D236" s="15">
        <f t="shared" ref="D236:I236" si="102">SUM(D235:D235)</f>
        <v>0</v>
      </c>
      <c r="E236" s="15">
        <f t="shared" si="102"/>
        <v>0</v>
      </c>
      <c r="F236" s="15">
        <f t="shared" si="102"/>
        <v>0</v>
      </c>
      <c r="G236" s="15">
        <f t="shared" si="102"/>
        <v>0</v>
      </c>
      <c r="H236" s="15">
        <f t="shared" si="102"/>
        <v>0</v>
      </c>
      <c r="I236" s="15">
        <f t="shared" si="102"/>
        <v>0</v>
      </c>
      <c r="J236" s="42"/>
    </row>
    <row r="237" spans="1:227" s="6" customFormat="1" ht="49.5" customHeight="1">
      <c r="A237" s="70" t="s">
        <v>87</v>
      </c>
      <c r="B237" s="73"/>
      <c r="C237" s="68">
        <v>2025</v>
      </c>
      <c r="D237" s="15">
        <f t="shared" ref="D237" si="103">SUM(E237:I237)</f>
        <v>2224.4</v>
      </c>
      <c r="E237" s="15">
        <v>0</v>
      </c>
      <c r="F237" s="15">
        <v>0</v>
      </c>
      <c r="G237" s="15">
        <f>698.4-698.4</f>
        <v>0</v>
      </c>
      <c r="H237" s="15">
        <v>2224.4</v>
      </c>
      <c r="I237" s="15">
        <v>0</v>
      </c>
      <c r="J237" s="42"/>
      <c r="K237" s="49"/>
      <c r="L237" s="49"/>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row>
    <row r="238" spans="1:227" ht="50.25" customHeight="1">
      <c r="A238" s="72"/>
      <c r="B238" s="73"/>
      <c r="C238" s="68" t="s">
        <v>16</v>
      </c>
      <c r="D238" s="15">
        <f t="shared" ref="D238:I238" si="104">SUM(D237:D237)</f>
        <v>2224.4</v>
      </c>
      <c r="E238" s="15">
        <f t="shared" si="104"/>
        <v>0</v>
      </c>
      <c r="F238" s="15">
        <f t="shared" si="104"/>
        <v>0</v>
      </c>
      <c r="G238" s="15">
        <f t="shared" si="104"/>
        <v>0</v>
      </c>
      <c r="H238" s="15">
        <f t="shared" si="104"/>
        <v>2224.4</v>
      </c>
      <c r="I238" s="15">
        <f t="shared" si="104"/>
        <v>0</v>
      </c>
      <c r="J238" s="42"/>
    </row>
    <row r="239" spans="1:227" s="6" customFormat="1">
      <c r="A239" s="89" t="s">
        <v>71</v>
      </c>
      <c r="B239" s="90"/>
      <c r="C239" s="90"/>
      <c r="D239" s="90"/>
      <c r="E239" s="90"/>
      <c r="F239" s="90"/>
      <c r="G239" s="90"/>
      <c r="H239" s="90"/>
      <c r="I239" s="91"/>
      <c r="J239" s="43"/>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row>
    <row r="240" spans="1:227" s="6" customFormat="1">
      <c r="A240" s="74" t="s">
        <v>16</v>
      </c>
      <c r="B240" s="92"/>
      <c r="C240" s="67">
        <v>2022</v>
      </c>
      <c r="D240" s="16">
        <f t="shared" ref="D240:I241" si="105">D248+D256</f>
        <v>9887.1</v>
      </c>
      <c r="E240" s="16">
        <f t="shared" si="105"/>
        <v>0</v>
      </c>
      <c r="F240" s="16">
        <f t="shared" si="105"/>
        <v>0</v>
      </c>
      <c r="G240" s="16">
        <f t="shared" si="105"/>
        <v>0</v>
      </c>
      <c r="H240" s="16">
        <f t="shared" si="105"/>
        <v>9887.1</v>
      </c>
      <c r="I240" s="16">
        <f t="shared" si="105"/>
        <v>0</v>
      </c>
      <c r="J240" s="40"/>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row>
    <row r="241" spans="1:227" s="6" customFormat="1">
      <c r="A241" s="78"/>
      <c r="B241" s="93"/>
      <c r="C241" s="67">
        <v>2023</v>
      </c>
      <c r="D241" s="16">
        <f t="shared" si="105"/>
        <v>9388.4</v>
      </c>
      <c r="E241" s="16">
        <f t="shared" si="105"/>
        <v>0</v>
      </c>
      <c r="F241" s="16">
        <f t="shared" si="105"/>
        <v>0</v>
      </c>
      <c r="G241" s="16">
        <f t="shared" si="105"/>
        <v>628.5</v>
      </c>
      <c r="H241" s="16">
        <f t="shared" si="105"/>
        <v>8759.9</v>
      </c>
      <c r="I241" s="16">
        <f t="shared" si="105"/>
        <v>0</v>
      </c>
      <c r="J241" s="40"/>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row>
    <row r="242" spans="1:227" s="6" customFormat="1">
      <c r="A242" s="78"/>
      <c r="B242" s="93"/>
      <c r="C242" s="67">
        <v>2024</v>
      </c>
      <c r="D242" s="16">
        <f>SUM(E242:I242)</f>
        <v>6247.3</v>
      </c>
      <c r="E242" s="16">
        <f t="shared" ref="E242:I242" si="106">E250</f>
        <v>0</v>
      </c>
      <c r="F242" s="16">
        <f t="shared" si="106"/>
        <v>0</v>
      </c>
      <c r="G242" s="16">
        <f t="shared" si="106"/>
        <v>0</v>
      </c>
      <c r="H242" s="16">
        <f t="shared" si="106"/>
        <v>6247.3</v>
      </c>
      <c r="I242" s="16">
        <f t="shared" si="106"/>
        <v>0</v>
      </c>
      <c r="J242" s="40"/>
      <c r="L242" s="54"/>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row>
    <row r="243" spans="1:227" s="6" customFormat="1">
      <c r="A243" s="78"/>
      <c r="B243" s="93"/>
      <c r="C243" s="67">
        <v>2025</v>
      </c>
      <c r="D243" s="16">
        <f>SUM(E243:I243)</f>
        <v>9621.1999999999989</v>
      </c>
      <c r="E243" s="16">
        <f t="shared" ref="E243:I245" si="107">E251+E259</f>
        <v>0</v>
      </c>
      <c r="F243" s="16">
        <f t="shared" si="107"/>
        <v>0</v>
      </c>
      <c r="G243" s="16">
        <f t="shared" si="107"/>
        <v>0</v>
      </c>
      <c r="H243" s="16">
        <f t="shared" si="107"/>
        <v>9621.1999999999989</v>
      </c>
      <c r="I243" s="16">
        <f t="shared" si="107"/>
        <v>0</v>
      </c>
      <c r="J243" s="40"/>
      <c r="K243" s="40"/>
      <c r="L243" s="49"/>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row>
    <row r="244" spans="1:227" s="6" customFormat="1">
      <c r="A244" s="78"/>
      <c r="B244" s="93"/>
      <c r="C244" s="67">
        <v>2026</v>
      </c>
      <c r="D244" s="16">
        <f>SUM(E244:I244)</f>
        <v>7320.9000000000005</v>
      </c>
      <c r="E244" s="16">
        <f t="shared" si="107"/>
        <v>0</v>
      </c>
      <c r="F244" s="16">
        <f t="shared" si="107"/>
        <v>0</v>
      </c>
      <c r="G244" s="16">
        <f t="shared" si="107"/>
        <v>0</v>
      </c>
      <c r="H244" s="16">
        <f t="shared" si="107"/>
        <v>7320.9000000000005</v>
      </c>
      <c r="I244" s="16">
        <f t="shared" si="107"/>
        <v>0</v>
      </c>
      <c r="J244" s="40"/>
      <c r="K244" s="40"/>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row>
    <row r="245" spans="1:227" s="6" customFormat="1">
      <c r="A245" s="78"/>
      <c r="B245" s="93"/>
      <c r="C245" s="67">
        <v>2027</v>
      </c>
      <c r="D245" s="16">
        <f>SUM(E245:I245)</f>
        <v>12394.2</v>
      </c>
      <c r="E245" s="16">
        <f t="shared" si="107"/>
        <v>0</v>
      </c>
      <c r="F245" s="16">
        <f t="shared" si="107"/>
        <v>0</v>
      </c>
      <c r="G245" s="16">
        <f t="shared" si="107"/>
        <v>0</v>
      </c>
      <c r="H245" s="16">
        <f t="shared" si="107"/>
        <v>12394.2</v>
      </c>
      <c r="I245" s="16">
        <f t="shared" si="107"/>
        <v>0</v>
      </c>
      <c r="J245" s="40"/>
      <c r="K245" s="40"/>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row>
    <row r="246" spans="1:227" s="6" customFormat="1">
      <c r="A246" s="78"/>
      <c r="B246" s="93"/>
      <c r="C246" s="67">
        <v>2028</v>
      </c>
      <c r="D246" s="16">
        <f>SUM(E246:I246)</f>
        <v>24915.1</v>
      </c>
      <c r="E246" s="16">
        <f t="shared" ref="E246:H246" si="108">E254</f>
        <v>0</v>
      </c>
      <c r="F246" s="16">
        <f t="shared" si="108"/>
        <v>0</v>
      </c>
      <c r="G246" s="16">
        <f t="shared" si="108"/>
        <v>0</v>
      </c>
      <c r="H246" s="16">
        <f t="shared" si="108"/>
        <v>24915.1</v>
      </c>
      <c r="I246" s="16">
        <f>I254</f>
        <v>0</v>
      </c>
      <c r="J246" s="40"/>
      <c r="K246" s="40"/>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row>
    <row r="247" spans="1:227" s="6" customFormat="1">
      <c r="A247" s="75"/>
      <c r="B247" s="94"/>
      <c r="C247" s="67" t="s">
        <v>16</v>
      </c>
      <c r="D247" s="16">
        <f>SUM(D240:D246)</f>
        <v>79774.200000000012</v>
      </c>
      <c r="E247" s="16">
        <f t="shared" ref="E247:H247" si="109">SUM(E240:E246)</f>
        <v>0</v>
      </c>
      <c r="F247" s="16">
        <f t="shared" si="109"/>
        <v>0</v>
      </c>
      <c r="G247" s="16">
        <f t="shared" si="109"/>
        <v>628.5</v>
      </c>
      <c r="H247" s="16">
        <f t="shared" si="109"/>
        <v>79145.700000000012</v>
      </c>
      <c r="I247" s="16">
        <f>SUM(I240:I246)</f>
        <v>0</v>
      </c>
      <c r="J247" s="40"/>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row>
    <row r="248" spans="1:227" s="6" customFormat="1">
      <c r="A248" s="70" t="s">
        <v>43</v>
      </c>
      <c r="B248" s="73"/>
      <c r="C248" s="68">
        <v>2022</v>
      </c>
      <c r="D248" s="15">
        <f t="shared" ref="D248:D253" si="110">SUM(E248:I248)</f>
        <v>9887.1</v>
      </c>
      <c r="E248" s="15">
        <v>0</v>
      </c>
      <c r="F248" s="15">
        <v>0</v>
      </c>
      <c r="G248" s="15">
        <v>0</v>
      </c>
      <c r="H248" s="15">
        <v>9887.1</v>
      </c>
      <c r="I248" s="15">
        <v>0</v>
      </c>
      <c r="J248" s="42"/>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row>
    <row r="249" spans="1:227" s="6" customFormat="1">
      <c r="A249" s="71"/>
      <c r="B249" s="73"/>
      <c r="C249" s="68">
        <v>2023</v>
      </c>
      <c r="D249" s="15">
        <f t="shared" si="110"/>
        <v>8685.5</v>
      </c>
      <c r="E249" s="15">
        <v>0</v>
      </c>
      <c r="F249" s="15">
        <v>0</v>
      </c>
      <c r="G249" s="15">
        <v>0</v>
      </c>
      <c r="H249" s="15">
        <v>8685.5</v>
      </c>
      <c r="I249" s="15">
        <v>0</v>
      </c>
      <c r="J249" s="42"/>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row>
    <row r="250" spans="1:227" s="6" customFormat="1">
      <c r="A250" s="71"/>
      <c r="B250" s="73"/>
      <c r="C250" s="68">
        <v>2024</v>
      </c>
      <c r="D250" s="15">
        <f t="shared" si="110"/>
        <v>6247.3</v>
      </c>
      <c r="E250" s="15">
        <v>0</v>
      </c>
      <c r="F250" s="15">
        <v>0</v>
      </c>
      <c r="G250" s="15">
        <v>0</v>
      </c>
      <c r="H250" s="15">
        <v>6247.3</v>
      </c>
      <c r="I250" s="15">
        <v>0</v>
      </c>
      <c r="J250" s="42"/>
      <c r="K250" s="52"/>
      <c r="L250" s="54"/>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row>
    <row r="251" spans="1:227" s="6" customFormat="1">
      <c r="A251" s="71"/>
      <c r="B251" s="73"/>
      <c r="C251" s="68">
        <v>2025</v>
      </c>
      <c r="D251" s="15">
        <f t="shared" si="110"/>
        <v>9578.7999999999993</v>
      </c>
      <c r="E251" s="15">
        <v>0</v>
      </c>
      <c r="F251" s="15">
        <v>0</v>
      </c>
      <c r="G251" s="15">
        <v>0</v>
      </c>
      <c r="H251" s="15">
        <f>8958.8+611+9</f>
        <v>9578.7999999999993</v>
      </c>
      <c r="I251" s="15">
        <v>0</v>
      </c>
      <c r="J251" s="42"/>
      <c r="K251" s="42"/>
      <c r="L251" s="42"/>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row>
    <row r="252" spans="1:227" s="6" customFormat="1">
      <c r="A252" s="71"/>
      <c r="B252" s="73"/>
      <c r="C252" s="68">
        <v>2026</v>
      </c>
      <c r="D252" s="15">
        <f>SUM(E252:I252)</f>
        <v>7223.8</v>
      </c>
      <c r="E252" s="15">
        <v>0</v>
      </c>
      <c r="F252" s="15">
        <v>0</v>
      </c>
      <c r="G252" s="15">
        <v>0</v>
      </c>
      <c r="H252" s="15">
        <v>7223.8</v>
      </c>
      <c r="I252" s="15">
        <v>0</v>
      </c>
      <c r="J252" s="42"/>
      <c r="K252" s="42"/>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row>
    <row r="253" spans="1:227" s="6" customFormat="1">
      <c r="A253" s="71"/>
      <c r="B253" s="73"/>
      <c r="C253" s="68">
        <v>2027</v>
      </c>
      <c r="D253" s="15">
        <f t="shared" si="110"/>
        <v>12297.1</v>
      </c>
      <c r="E253" s="15">
        <v>0</v>
      </c>
      <c r="F253" s="15">
        <v>0</v>
      </c>
      <c r="G253" s="15">
        <v>0</v>
      </c>
      <c r="H253" s="15">
        <v>12297.1</v>
      </c>
      <c r="I253" s="15">
        <v>0</v>
      </c>
      <c r="J253" s="42"/>
      <c r="K253" s="42"/>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row>
    <row r="254" spans="1:227" s="6" customFormat="1">
      <c r="A254" s="71"/>
      <c r="B254" s="73"/>
      <c r="C254" s="68">
        <v>2028</v>
      </c>
      <c r="D254" s="15">
        <f>SUM(E254:I254)</f>
        <v>24915.1</v>
      </c>
      <c r="E254" s="15">
        <v>0</v>
      </c>
      <c r="F254" s="15">
        <v>0</v>
      </c>
      <c r="G254" s="15">
        <v>0</v>
      </c>
      <c r="H254" s="15">
        <v>24915.1</v>
      </c>
      <c r="I254" s="15">
        <v>0</v>
      </c>
      <c r="J254" s="42"/>
      <c r="K254" s="42"/>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row>
    <row r="255" spans="1:227" s="6" customFormat="1">
      <c r="A255" s="72"/>
      <c r="B255" s="73"/>
      <c r="C255" s="68" t="s">
        <v>16</v>
      </c>
      <c r="D255" s="15">
        <f>SUM(D248:D254)</f>
        <v>78834.7</v>
      </c>
      <c r="E255" s="15">
        <f t="shared" ref="E255:H255" si="111">SUM(E248:E254)</f>
        <v>0</v>
      </c>
      <c r="F255" s="15">
        <f t="shared" si="111"/>
        <v>0</v>
      </c>
      <c r="G255" s="15">
        <f t="shared" si="111"/>
        <v>0</v>
      </c>
      <c r="H255" s="15">
        <f t="shared" si="111"/>
        <v>78834.7</v>
      </c>
      <c r="I255" s="15">
        <f>SUM(I248:I254)</f>
        <v>0</v>
      </c>
      <c r="J255" s="42"/>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row>
    <row r="256" spans="1:227" s="6" customFormat="1">
      <c r="A256" s="70" t="s">
        <v>44</v>
      </c>
      <c r="B256" s="73"/>
      <c r="C256" s="68">
        <v>2022</v>
      </c>
      <c r="D256" s="15">
        <f>SUM(E256:I256)</f>
        <v>0</v>
      </c>
      <c r="E256" s="15">
        <v>0</v>
      </c>
      <c r="F256" s="15">
        <v>0</v>
      </c>
      <c r="G256" s="15">
        <v>0</v>
      </c>
      <c r="H256" s="15">
        <v>0</v>
      </c>
      <c r="I256" s="15">
        <v>0</v>
      </c>
      <c r="J256" s="42"/>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row>
    <row r="257" spans="1:227" s="6" customFormat="1">
      <c r="A257" s="71"/>
      <c r="B257" s="73"/>
      <c r="C257" s="68">
        <v>2023</v>
      </c>
      <c r="D257" s="15">
        <f>SUM(E257:I257)</f>
        <v>702.9</v>
      </c>
      <c r="E257" s="15">
        <v>0</v>
      </c>
      <c r="F257" s="15">
        <v>0</v>
      </c>
      <c r="G257" s="15">
        <v>628.5</v>
      </c>
      <c r="H257" s="15">
        <v>74.400000000000006</v>
      </c>
      <c r="I257" s="15">
        <v>0</v>
      </c>
      <c r="J257" s="42"/>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row>
    <row r="258" spans="1:227" s="6" customFormat="1">
      <c r="A258" s="72"/>
      <c r="B258" s="73"/>
      <c r="C258" s="68" t="s">
        <v>16</v>
      </c>
      <c r="D258" s="15">
        <f t="shared" ref="D258:I258" si="112">SUM(D256:D257)</f>
        <v>702.9</v>
      </c>
      <c r="E258" s="15">
        <f t="shared" si="112"/>
        <v>0</v>
      </c>
      <c r="F258" s="15">
        <f t="shared" si="112"/>
        <v>0</v>
      </c>
      <c r="G258" s="15">
        <f t="shared" si="112"/>
        <v>628.5</v>
      </c>
      <c r="H258" s="15">
        <f t="shared" si="112"/>
        <v>74.400000000000006</v>
      </c>
      <c r="I258" s="15">
        <f t="shared" si="112"/>
        <v>0</v>
      </c>
      <c r="J258" s="42"/>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row>
    <row r="259" spans="1:227" s="6" customFormat="1">
      <c r="A259" s="70" t="s">
        <v>93</v>
      </c>
      <c r="B259" s="73"/>
      <c r="C259" s="68">
        <v>2025</v>
      </c>
      <c r="D259" s="15">
        <f>SUM(E259:I259)</f>
        <v>42.4</v>
      </c>
      <c r="E259" s="15">
        <v>0</v>
      </c>
      <c r="F259" s="15">
        <v>0</v>
      </c>
      <c r="G259" s="15">
        <v>0</v>
      </c>
      <c r="H259" s="15">
        <v>42.4</v>
      </c>
      <c r="I259" s="15">
        <v>0</v>
      </c>
      <c r="J259" s="42"/>
      <c r="K259" s="42"/>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row>
    <row r="260" spans="1:227" s="6" customFormat="1">
      <c r="A260" s="71"/>
      <c r="B260" s="73"/>
      <c r="C260" s="68">
        <v>2026</v>
      </c>
      <c r="D260" s="15">
        <f t="shared" ref="D260" si="113">SUM(E260:I260)</f>
        <v>97.1</v>
      </c>
      <c r="E260" s="15">
        <v>0</v>
      </c>
      <c r="F260" s="15">
        <v>0</v>
      </c>
      <c r="G260" s="15">
        <v>0</v>
      </c>
      <c r="H260" s="15">
        <v>97.1</v>
      </c>
      <c r="I260" s="15">
        <v>0</v>
      </c>
      <c r="J260" s="42"/>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row>
    <row r="261" spans="1:227" s="6" customFormat="1">
      <c r="A261" s="71"/>
      <c r="B261" s="73"/>
      <c r="C261" s="68">
        <v>2027</v>
      </c>
      <c r="D261" s="15">
        <f>SUM(E261:I261)</f>
        <v>97.1</v>
      </c>
      <c r="E261" s="15">
        <v>0</v>
      </c>
      <c r="F261" s="15">
        <v>0</v>
      </c>
      <c r="G261" s="15">
        <v>0</v>
      </c>
      <c r="H261" s="15">
        <v>97.1</v>
      </c>
      <c r="I261" s="15">
        <v>0</v>
      </c>
      <c r="J261" s="42"/>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row>
    <row r="262" spans="1:227" s="6" customFormat="1">
      <c r="A262" s="72"/>
      <c r="B262" s="73"/>
      <c r="C262" s="68" t="s">
        <v>16</v>
      </c>
      <c r="D262" s="15">
        <f t="shared" ref="D262:H262" si="114">SUM(D259:D261)</f>
        <v>236.6</v>
      </c>
      <c r="E262" s="15">
        <f t="shared" si="114"/>
        <v>0</v>
      </c>
      <c r="F262" s="15">
        <f t="shared" si="114"/>
        <v>0</v>
      </c>
      <c r="G262" s="15">
        <f t="shared" si="114"/>
        <v>0</v>
      </c>
      <c r="H262" s="15">
        <f t="shared" si="114"/>
        <v>236.6</v>
      </c>
      <c r="I262" s="15">
        <f>SUM(I259:I261)</f>
        <v>0</v>
      </c>
      <c r="J262" s="42"/>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row>
    <row r="263" spans="1:227" s="6" customFormat="1">
      <c r="A263" s="69" t="s">
        <v>72</v>
      </c>
      <c r="B263" s="17"/>
      <c r="C263" s="18"/>
      <c r="D263" s="19"/>
      <c r="E263" s="20"/>
      <c r="F263" s="20"/>
      <c r="G263" s="20"/>
      <c r="H263" s="20"/>
      <c r="I263" s="21"/>
      <c r="J263" s="42"/>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row>
    <row r="264" spans="1:227" s="6" customFormat="1">
      <c r="A264" s="77" t="s">
        <v>16</v>
      </c>
      <c r="B264" s="76"/>
      <c r="C264" s="67">
        <v>2022</v>
      </c>
      <c r="D264" s="23">
        <f t="shared" ref="D264:I270" si="115">D272</f>
        <v>175.5</v>
      </c>
      <c r="E264" s="23">
        <f t="shared" si="115"/>
        <v>0</v>
      </c>
      <c r="F264" s="23">
        <f t="shared" si="115"/>
        <v>0</v>
      </c>
      <c r="G264" s="23">
        <f t="shared" si="115"/>
        <v>0</v>
      </c>
      <c r="H264" s="23">
        <f t="shared" si="115"/>
        <v>175.5</v>
      </c>
      <c r="I264" s="23">
        <f t="shared" si="115"/>
        <v>0</v>
      </c>
      <c r="J264" s="40"/>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row>
    <row r="265" spans="1:227" s="6" customFormat="1">
      <c r="A265" s="77"/>
      <c r="B265" s="76"/>
      <c r="C265" s="67">
        <v>2023</v>
      </c>
      <c r="D265" s="23">
        <f t="shared" si="115"/>
        <v>167</v>
      </c>
      <c r="E265" s="23">
        <f t="shared" si="115"/>
        <v>0</v>
      </c>
      <c r="F265" s="23">
        <f t="shared" si="115"/>
        <v>0</v>
      </c>
      <c r="G265" s="23">
        <f t="shared" si="115"/>
        <v>0</v>
      </c>
      <c r="H265" s="23">
        <f t="shared" si="115"/>
        <v>167</v>
      </c>
      <c r="I265" s="23">
        <f t="shared" si="115"/>
        <v>0</v>
      </c>
      <c r="J265" s="40"/>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row>
    <row r="266" spans="1:227" s="6" customFormat="1">
      <c r="A266" s="77"/>
      <c r="B266" s="76"/>
      <c r="C266" s="67">
        <v>2024</v>
      </c>
      <c r="D266" s="23">
        <f t="shared" si="115"/>
        <v>227</v>
      </c>
      <c r="E266" s="23">
        <f t="shared" si="115"/>
        <v>0</v>
      </c>
      <c r="F266" s="23">
        <f t="shared" si="115"/>
        <v>0</v>
      </c>
      <c r="G266" s="23">
        <f t="shared" si="115"/>
        <v>0</v>
      </c>
      <c r="H266" s="23">
        <f t="shared" si="115"/>
        <v>227</v>
      </c>
      <c r="I266" s="23">
        <f t="shared" si="115"/>
        <v>0</v>
      </c>
      <c r="J266" s="40"/>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row>
    <row r="267" spans="1:227" s="6" customFormat="1">
      <c r="A267" s="77"/>
      <c r="B267" s="76"/>
      <c r="C267" s="67">
        <v>2025</v>
      </c>
      <c r="D267" s="23">
        <f t="shared" si="115"/>
        <v>221.6</v>
      </c>
      <c r="E267" s="23">
        <f t="shared" si="115"/>
        <v>0</v>
      </c>
      <c r="F267" s="23">
        <f t="shared" si="115"/>
        <v>0</v>
      </c>
      <c r="G267" s="23">
        <f t="shared" si="115"/>
        <v>0</v>
      </c>
      <c r="H267" s="23">
        <f t="shared" si="115"/>
        <v>221.6</v>
      </c>
      <c r="I267" s="23">
        <f t="shared" si="115"/>
        <v>0</v>
      </c>
      <c r="J267" s="40"/>
      <c r="K267" s="40"/>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row>
    <row r="268" spans="1:227" s="6" customFormat="1">
      <c r="A268" s="77"/>
      <c r="B268" s="76"/>
      <c r="C268" s="67">
        <v>2026</v>
      </c>
      <c r="D268" s="23">
        <f t="shared" si="115"/>
        <v>251.5</v>
      </c>
      <c r="E268" s="23">
        <f t="shared" si="115"/>
        <v>0</v>
      </c>
      <c r="F268" s="23">
        <f t="shared" si="115"/>
        <v>0</v>
      </c>
      <c r="G268" s="23">
        <f t="shared" si="115"/>
        <v>0</v>
      </c>
      <c r="H268" s="23">
        <f t="shared" si="115"/>
        <v>251.5</v>
      </c>
      <c r="I268" s="23">
        <f t="shared" si="115"/>
        <v>0</v>
      </c>
      <c r="J268" s="40"/>
      <c r="K268" s="40"/>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row>
    <row r="269" spans="1:227" s="6" customFormat="1">
      <c r="A269" s="77"/>
      <c r="B269" s="76"/>
      <c r="C269" s="67">
        <v>2027</v>
      </c>
      <c r="D269" s="23">
        <f t="shared" si="115"/>
        <v>251.5</v>
      </c>
      <c r="E269" s="23">
        <f t="shared" si="115"/>
        <v>0</v>
      </c>
      <c r="F269" s="23">
        <f t="shared" si="115"/>
        <v>0</v>
      </c>
      <c r="G269" s="23">
        <f t="shared" si="115"/>
        <v>0</v>
      </c>
      <c r="H269" s="23">
        <f>H277</f>
        <v>251.5</v>
      </c>
      <c r="I269" s="23">
        <f>I277</f>
        <v>0</v>
      </c>
      <c r="J269" s="40"/>
      <c r="K269" s="40"/>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row>
    <row r="270" spans="1:227" s="6" customFormat="1">
      <c r="A270" s="77"/>
      <c r="B270" s="76"/>
      <c r="C270" s="67">
        <v>2028</v>
      </c>
      <c r="D270" s="23">
        <f>SUM(E270:I270)</f>
        <v>251.5</v>
      </c>
      <c r="E270" s="23">
        <f t="shared" si="115"/>
        <v>0</v>
      </c>
      <c r="F270" s="23">
        <f t="shared" si="115"/>
        <v>0</v>
      </c>
      <c r="G270" s="23">
        <f t="shared" si="115"/>
        <v>0</v>
      </c>
      <c r="H270" s="23">
        <f t="shared" si="115"/>
        <v>251.5</v>
      </c>
      <c r="I270" s="23">
        <f>I278</f>
        <v>0</v>
      </c>
      <c r="J270" s="40"/>
      <c r="K270" s="40"/>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row>
    <row r="271" spans="1:227" s="6" customFormat="1">
      <c r="A271" s="77"/>
      <c r="B271" s="76"/>
      <c r="C271" s="67" t="s">
        <v>16</v>
      </c>
      <c r="D271" s="23">
        <f>SUM(D264:D270)</f>
        <v>1545.6</v>
      </c>
      <c r="E271" s="23">
        <f>E279</f>
        <v>0</v>
      </c>
      <c r="F271" s="23">
        <f>F279</f>
        <v>0</v>
      </c>
      <c r="G271" s="23">
        <f>G279</f>
        <v>0</v>
      </c>
      <c r="H271" s="23">
        <f>H279</f>
        <v>1545.6</v>
      </c>
      <c r="I271" s="23">
        <f>I279</f>
        <v>0</v>
      </c>
      <c r="J271" s="40"/>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row>
    <row r="272" spans="1:227" s="6" customFormat="1">
      <c r="A272" s="70" t="s">
        <v>45</v>
      </c>
      <c r="B272" s="73"/>
      <c r="C272" s="68">
        <v>2022</v>
      </c>
      <c r="D272" s="22">
        <f t="shared" ref="D272:D277" si="116">SUM(E272:I272)</f>
        <v>175.5</v>
      </c>
      <c r="E272" s="15">
        <v>0</v>
      </c>
      <c r="F272" s="15">
        <v>0</v>
      </c>
      <c r="G272" s="15">
        <v>0</v>
      </c>
      <c r="H272" s="15">
        <v>175.5</v>
      </c>
      <c r="I272" s="15">
        <v>0</v>
      </c>
      <c r="J272" s="42"/>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row>
    <row r="273" spans="1:227" s="6" customFormat="1">
      <c r="A273" s="71"/>
      <c r="B273" s="73"/>
      <c r="C273" s="68">
        <v>2023</v>
      </c>
      <c r="D273" s="22">
        <f t="shared" si="116"/>
        <v>167</v>
      </c>
      <c r="E273" s="15">
        <v>0</v>
      </c>
      <c r="F273" s="15">
        <v>0</v>
      </c>
      <c r="G273" s="15">
        <v>0</v>
      </c>
      <c r="H273" s="15">
        <v>167</v>
      </c>
      <c r="I273" s="15">
        <v>0</v>
      </c>
      <c r="J273" s="42"/>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row>
    <row r="274" spans="1:227" s="6" customFormat="1">
      <c r="A274" s="71"/>
      <c r="B274" s="73"/>
      <c r="C274" s="68">
        <v>2024</v>
      </c>
      <c r="D274" s="22">
        <f t="shared" si="116"/>
        <v>227</v>
      </c>
      <c r="E274" s="15">
        <v>0</v>
      </c>
      <c r="F274" s="15">
        <v>0</v>
      </c>
      <c r="G274" s="15">
        <v>0</v>
      </c>
      <c r="H274" s="15">
        <v>227</v>
      </c>
      <c r="I274" s="15">
        <v>0</v>
      </c>
      <c r="J274" s="42"/>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row>
    <row r="275" spans="1:227" s="6" customFormat="1">
      <c r="A275" s="71"/>
      <c r="B275" s="73"/>
      <c r="C275" s="68">
        <v>2025</v>
      </c>
      <c r="D275" s="22">
        <f>SUM(E275:I275)</f>
        <v>221.6</v>
      </c>
      <c r="E275" s="15">
        <v>0</v>
      </c>
      <c r="F275" s="15">
        <v>0</v>
      </c>
      <c r="G275" s="15">
        <v>0</v>
      </c>
      <c r="H275" s="15">
        <v>221.6</v>
      </c>
      <c r="I275" s="15">
        <v>0</v>
      </c>
      <c r="J275" s="42"/>
      <c r="K275" s="42"/>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row>
    <row r="276" spans="1:227" s="6" customFormat="1">
      <c r="A276" s="71"/>
      <c r="B276" s="73"/>
      <c r="C276" s="68">
        <v>2026</v>
      </c>
      <c r="D276" s="22">
        <f t="shared" si="116"/>
        <v>251.5</v>
      </c>
      <c r="E276" s="15">
        <v>0</v>
      </c>
      <c r="F276" s="15">
        <v>0</v>
      </c>
      <c r="G276" s="15">
        <v>0</v>
      </c>
      <c r="H276" s="15">
        <v>251.5</v>
      </c>
      <c r="I276" s="15">
        <v>0</v>
      </c>
      <c r="J276" s="42"/>
      <c r="K276" s="42"/>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row>
    <row r="277" spans="1:227" s="6" customFormat="1">
      <c r="A277" s="71"/>
      <c r="B277" s="73"/>
      <c r="C277" s="68">
        <v>2027</v>
      </c>
      <c r="D277" s="22">
        <f t="shared" si="116"/>
        <v>251.5</v>
      </c>
      <c r="E277" s="15">
        <v>0</v>
      </c>
      <c r="F277" s="15">
        <v>0</v>
      </c>
      <c r="G277" s="15">
        <v>0</v>
      </c>
      <c r="H277" s="15">
        <v>251.5</v>
      </c>
      <c r="I277" s="15">
        <v>0</v>
      </c>
      <c r="J277" s="42"/>
      <c r="K277" s="42"/>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row>
    <row r="278" spans="1:227" s="6" customFormat="1">
      <c r="A278" s="71"/>
      <c r="B278" s="73"/>
      <c r="C278" s="68">
        <v>2028</v>
      </c>
      <c r="D278" s="15">
        <f>SUM(E278:I278)</f>
        <v>251.5</v>
      </c>
      <c r="E278" s="15">
        <v>0</v>
      </c>
      <c r="F278" s="15">
        <v>0</v>
      </c>
      <c r="G278" s="15">
        <v>0</v>
      </c>
      <c r="H278" s="15">
        <v>251.5</v>
      </c>
      <c r="I278" s="15">
        <v>0</v>
      </c>
      <c r="J278" s="42"/>
      <c r="K278" s="42"/>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5"/>
      <c r="FN278" s="5"/>
      <c r="FO278" s="5"/>
      <c r="FP278" s="5"/>
      <c r="FQ278" s="5"/>
      <c r="FR278" s="5"/>
      <c r="FS278" s="5"/>
      <c r="FT278" s="5"/>
      <c r="FU278" s="5"/>
      <c r="FV278" s="5"/>
      <c r="FW278" s="5"/>
      <c r="FX278" s="5"/>
      <c r="FY278" s="5"/>
      <c r="FZ278" s="5"/>
      <c r="GA278" s="5"/>
      <c r="GB278" s="5"/>
      <c r="GC278" s="5"/>
      <c r="GD278" s="5"/>
      <c r="GE278" s="5"/>
      <c r="GF278" s="5"/>
      <c r="GG278" s="5"/>
      <c r="GH278" s="5"/>
      <c r="GI278" s="5"/>
      <c r="GJ278" s="5"/>
      <c r="GK278" s="5"/>
      <c r="GL278" s="5"/>
      <c r="GM278" s="5"/>
      <c r="GN278" s="5"/>
      <c r="GO278" s="5"/>
      <c r="GP278" s="5"/>
      <c r="GQ278" s="5"/>
      <c r="GR278" s="5"/>
      <c r="GS278" s="5"/>
      <c r="GT278" s="5"/>
      <c r="GU278" s="5"/>
      <c r="GV278" s="5"/>
      <c r="GW278" s="5"/>
      <c r="GX278" s="5"/>
      <c r="GY278" s="5"/>
      <c r="GZ278" s="5"/>
      <c r="HA278" s="5"/>
      <c r="HB278" s="5"/>
      <c r="HC278" s="5"/>
      <c r="HD278" s="5"/>
      <c r="HE278" s="5"/>
      <c r="HF278" s="5"/>
      <c r="HG278" s="5"/>
      <c r="HH278" s="5"/>
      <c r="HI278" s="5"/>
      <c r="HJ278" s="5"/>
      <c r="HK278" s="5"/>
      <c r="HL278" s="5"/>
      <c r="HM278" s="5"/>
      <c r="HN278" s="5"/>
      <c r="HO278" s="5"/>
      <c r="HP278" s="5"/>
      <c r="HQ278" s="5"/>
      <c r="HR278" s="5"/>
      <c r="HS278" s="5"/>
    </row>
    <row r="279" spans="1:227" s="6" customFormat="1">
      <c r="A279" s="72"/>
      <c r="B279" s="73"/>
      <c r="C279" s="68" t="s">
        <v>16</v>
      </c>
      <c r="D279" s="22">
        <f t="shared" ref="D279:H279" si="117">SUM(D272:D278)</f>
        <v>1545.6</v>
      </c>
      <c r="E279" s="22">
        <f t="shared" si="117"/>
        <v>0</v>
      </c>
      <c r="F279" s="22">
        <f t="shared" si="117"/>
        <v>0</v>
      </c>
      <c r="G279" s="22">
        <f t="shared" si="117"/>
        <v>0</v>
      </c>
      <c r="H279" s="22">
        <f t="shared" si="117"/>
        <v>1545.6</v>
      </c>
      <c r="I279" s="22">
        <f>SUM(I272:I278)</f>
        <v>0</v>
      </c>
      <c r="J279" s="42"/>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5"/>
      <c r="FN279" s="5"/>
      <c r="FO279" s="5"/>
      <c r="FP279" s="5"/>
      <c r="FQ279" s="5"/>
      <c r="FR279" s="5"/>
      <c r="FS279" s="5"/>
      <c r="FT279" s="5"/>
      <c r="FU279" s="5"/>
      <c r="FV279" s="5"/>
      <c r="FW279" s="5"/>
      <c r="FX279" s="5"/>
      <c r="FY279" s="5"/>
      <c r="FZ279" s="5"/>
      <c r="GA279" s="5"/>
      <c r="GB279" s="5"/>
      <c r="GC279" s="5"/>
      <c r="GD279" s="5"/>
      <c r="GE279" s="5"/>
      <c r="GF279" s="5"/>
      <c r="GG279" s="5"/>
      <c r="GH279" s="5"/>
      <c r="GI279" s="5"/>
      <c r="GJ279" s="5"/>
      <c r="GK279" s="5"/>
      <c r="GL279" s="5"/>
      <c r="GM279" s="5"/>
      <c r="GN279" s="5"/>
      <c r="GO279" s="5"/>
      <c r="GP279" s="5"/>
      <c r="GQ279" s="5"/>
      <c r="GR279" s="5"/>
      <c r="GS279" s="5"/>
      <c r="GT279" s="5"/>
      <c r="GU279" s="5"/>
      <c r="GV279" s="5"/>
      <c r="GW279" s="5"/>
      <c r="GX279" s="5"/>
      <c r="GY279" s="5"/>
      <c r="GZ279" s="5"/>
      <c r="HA279" s="5"/>
      <c r="HB279" s="5"/>
      <c r="HC279" s="5"/>
      <c r="HD279" s="5"/>
      <c r="HE279" s="5"/>
      <c r="HF279" s="5"/>
      <c r="HG279" s="5"/>
      <c r="HH279" s="5"/>
      <c r="HI279" s="5"/>
      <c r="HJ279" s="5"/>
      <c r="HK279" s="5"/>
      <c r="HL279" s="5"/>
      <c r="HM279" s="5"/>
      <c r="HN279" s="5"/>
      <c r="HO279" s="5"/>
      <c r="HP279" s="5"/>
      <c r="HQ279" s="5"/>
      <c r="HR279" s="5"/>
      <c r="HS279" s="5"/>
    </row>
    <row r="280" spans="1:227" s="6" customFormat="1">
      <c r="A280" s="69" t="s">
        <v>73</v>
      </c>
      <c r="B280" s="17"/>
      <c r="C280" s="18"/>
      <c r="D280" s="19"/>
      <c r="E280" s="20"/>
      <c r="F280" s="20"/>
      <c r="G280" s="20"/>
      <c r="H280" s="20"/>
      <c r="I280" s="21"/>
      <c r="J280" s="42"/>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row>
    <row r="281" spans="1:227" s="6" customFormat="1">
      <c r="A281" s="74" t="s">
        <v>16</v>
      </c>
      <c r="B281" s="76"/>
      <c r="C281" s="67">
        <v>2022</v>
      </c>
      <c r="D281" s="16">
        <f t="shared" ref="D281:I282" si="118">D287+D293+D296</f>
        <v>3669</v>
      </c>
      <c r="E281" s="16">
        <f t="shared" si="118"/>
        <v>132.1</v>
      </c>
      <c r="F281" s="16">
        <f t="shared" si="118"/>
        <v>1081.3</v>
      </c>
      <c r="G281" s="16">
        <f t="shared" si="118"/>
        <v>0</v>
      </c>
      <c r="H281" s="16">
        <f t="shared" si="118"/>
        <v>2455.6000000000004</v>
      </c>
      <c r="I281" s="16">
        <f t="shared" si="118"/>
        <v>0</v>
      </c>
      <c r="J281" s="40"/>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c r="FL281" s="5"/>
      <c r="FM281" s="5"/>
      <c r="FN281" s="5"/>
      <c r="FO281" s="5"/>
      <c r="FP281" s="5"/>
      <c r="FQ281" s="5"/>
      <c r="FR281" s="5"/>
      <c r="FS281" s="5"/>
      <c r="FT281" s="5"/>
      <c r="FU281" s="5"/>
      <c r="FV281" s="5"/>
      <c r="FW281" s="5"/>
      <c r="FX281" s="5"/>
      <c r="FY281" s="5"/>
      <c r="FZ281" s="5"/>
      <c r="GA281" s="5"/>
      <c r="GB281" s="5"/>
      <c r="GC281" s="5"/>
      <c r="GD281" s="5"/>
      <c r="GE281" s="5"/>
      <c r="GF281" s="5"/>
      <c r="GG281" s="5"/>
      <c r="GH281" s="5"/>
      <c r="GI281" s="5"/>
      <c r="GJ281" s="5"/>
      <c r="GK281" s="5"/>
      <c r="GL281" s="5"/>
      <c r="GM281" s="5"/>
      <c r="GN281" s="5"/>
      <c r="GO281" s="5"/>
      <c r="GP281" s="5"/>
      <c r="GQ281" s="5"/>
      <c r="GR281" s="5"/>
      <c r="GS281" s="5"/>
      <c r="GT281" s="5"/>
      <c r="GU281" s="5"/>
      <c r="GV281" s="5"/>
      <c r="GW281" s="5"/>
      <c r="GX281" s="5"/>
      <c r="GY281" s="5"/>
      <c r="GZ281" s="5"/>
      <c r="HA281" s="5"/>
      <c r="HB281" s="5"/>
      <c r="HC281" s="5"/>
      <c r="HD281" s="5"/>
      <c r="HE281" s="5"/>
      <c r="HF281" s="5"/>
      <c r="HG281" s="5"/>
      <c r="HH281" s="5"/>
      <c r="HI281" s="5"/>
      <c r="HJ281" s="5"/>
      <c r="HK281" s="5"/>
      <c r="HL281" s="5"/>
      <c r="HM281" s="5"/>
      <c r="HN281" s="5"/>
      <c r="HO281" s="5"/>
      <c r="HP281" s="5"/>
      <c r="HQ281" s="5"/>
      <c r="HR281" s="5"/>
      <c r="HS281" s="5"/>
    </row>
    <row r="282" spans="1:227" s="6" customFormat="1">
      <c r="A282" s="78"/>
      <c r="B282" s="76"/>
      <c r="C282" s="67">
        <v>2023</v>
      </c>
      <c r="D282" s="16">
        <f t="shared" si="118"/>
        <v>3785.8</v>
      </c>
      <c r="E282" s="16">
        <f t="shared" si="118"/>
        <v>204.2</v>
      </c>
      <c r="F282" s="16">
        <f t="shared" si="118"/>
        <v>1274.4000000000001</v>
      </c>
      <c r="G282" s="16">
        <f t="shared" si="118"/>
        <v>0</v>
      </c>
      <c r="H282" s="16">
        <f t="shared" si="118"/>
        <v>2307.1999999999998</v>
      </c>
      <c r="I282" s="16">
        <f t="shared" si="118"/>
        <v>0</v>
      </c>
      <c r="J282" s="40"/>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c r="FL282" s="5"/>
      <c r="FM282" s="5"/>
      <c r="FN282" s="5"/>
      <c r="FO282" s="5"/>
      <c r="FP282" s="5"/>
      <c r="FQ282" s="5"/>
      <c r="FR282" s="5"/>
      <c r="FS282" s="5"/>
      <c r="FT282" s="5"/>
      <c r="FU282" s="5"/>
      <c r="FV282" s="5"/>
      <c r="FW282" s="5"/>
      <c r="FX282" s="5"/>
      <c r="FY282" s="5"/>
      <c r="FZ282" s="5"/>
      <c r="GA282" s="5"/>
      <c r="GB282" s="5"/>
      <c r="GC282" s="5"/>
      <c r="GD282" s="5"/>
      <c r="GE282" s="5"/>
      <c r="GF282" s="5"/>
      <c r="GG282" s="5"/>
      <c r="GH282" s="5"/>
      <c r="GI282" s="5"/>
      <c r="GJ282" s="5"/>
      <c r="GK282" s="5"/>
      <c r="GL282" s="5"/>
      <c r="GM282" s="5"/>
      <c r="GN282" s="5"/>
      <c r="GO282" s="5"/>
      <c r="GP282" s="5"/>
      <c r="GQ282" s="5"/>
      <c r="GR282" s="5"/>
      <c r="GS282" s="5"/>
      <c r="GT282" s="5"/>
      <c r="GU282" s="5"/>
      <c r="GV282" s="5"/>
      <c r="GW282" s="5"/>
      <c r="GX282" s="5"/>
      <c r="GY282" s="5"/>
      <c r="GZ282" s="5"/>
      <c r="HA282" s="5"/>
      <c r="HB282" s="5"/>
      <c r="HC282" s="5"/>
      <c r="HD282" s="5"/>
      <c r="HE282" s="5"/>
      <c r="HF282" s="5"/>
      <c r="HG282" s="5"/>
      <c r="HH282" s="5"/>
      <c r="HI282" s="5"/>
      <c r="HJ282" s="5"/>
      <c r="HK282" s="5"/>
      <c r="HL282" s="5"/>
      <c r="HM282" s="5"/>
      <c r="HN282" s="5"/>
      <c r="HO282" s="5"/>
      <c r="HP282" s="5"/>
      <c r="HQ282" s="5"/>
      <c r="HR282" s="5"/>
      <c r="HS282" s="5"/>
    </row>
    <row r="283" spans="1:227" s="6" customFormat="1">
      <c r="A283" s="78"/>
      <c r="B283" s="76"/>
      <c r="C283" s="67">
        <v>2024</v>
      </c>
      <c r="D283" s="16">
        <f t="shared" ref="D283:I283" si="119">D289+D298+D300</f>
        <v>12583.6</v>
      </c>
      <c r="E283" s="16">
        <f t="shared" si="119"/>
        <v>0</v>
      </c>
      <c r="F283" s="16">
        <f t="shared" si="119"/>
        <v>0</v>
      </c>
      <c r="G283" s="16">
        <f t="shared" si="119"/>
        <v>5578</v>
      </c>
      <c r="H283" s="16">
        <f t="shared" si="119"/>
        <v>7005.6</v>
      </c>
      <c r="I283" s="16">
        <f t="shared" si="119"/>
        <v>0</v>
      </c>
      <c r="J283" s="40"/>
      <c r="L283" s="56"/>
      <c r="M283" s="3"/>
      <c r="N283" s="56"/>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5"/>
      <c r="GO283" s="5"/>
      <c r="GP283" s="5"/>
      <c r="GQ283" s="5"/>
      <c r="GR283" s="5"/>
      <c r="GS283" s="5"/>
      <c r="GT283" s="5"/>
      <c r="GU283" s="5"/>
      <c r="GV283" s="5"/>
      <c r="GW283" s="5"/>
      <c r="GX283" s="5"/>
      <c r="GY283" s="5"/>
      <c r="GZ283" s="5"/>
      <c r="HA283" s="5"/>
      <c r="HB283" s="5"/>
      <c r="HC283" s="5"/>
      <c r="HD283" s="5"/>
      <c r="HE283" s="5"/>
      <c r="HF283" s="5"/>
      <c r="HG283" s="5"/>
      <c r="HH283" s="5"/>
      <c r="HI283" s="5"/>
      <c r="HJ283" s="5"/>
      <c r="HK283" s="5"/>
      <c r="HL283" s="5"/>
      <c r="HM283" s="5"/>
      <c r="HN283" s="5"/>
      <c r="HO283" s="5"/>
      <c r="HP283" s="5"/>
      <c r="HQ283" s="5"/>
      <c r="HR283" s="5"/>
      <c r="HS283" s="5"/>
    </row>
    <row r="284" spans="1:227" s="6" customFormat="1">
      <c r="A284" s="78"/>
      <c r="B284" s="76"/>
      <c r="C284" s="67">
        <v>2025</v>
      </c>
      <c r="D284" s="16">
        <f>SUM(E284:I284)</f>
        <v>13623.599999999999</v>
      </c>
      <c r="E284" s="16">
        <f>E290+E302+E304+E306</f>
        <v>0</v>
      </c>
      <c r="F284" s="16">
        <f>F290+F302+F304+F306</f>
        <v>0</v>
      </c>
      <c r="G284" s="16">
        <f>G290+G302+G304+G306</f>
        <v>13074.599999999999</v>
      </c>
      <c r="H284" s="16">
        <f>H290+H302+H304+H306</f>
        <v>549</v>
      </c>
      <c r="I284" s="16">
        <f>I290+I302+I304+I306</f>
        <v>0</v>
      </c>
      <c r="J284" s="40"/>
      <c r="K284" s="40"/>
      <c r="L284" s="53"/>
      <c r="M284" s="53"/>
      <c r="N284" s="53"/>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c r="FL284" s="5"/>
      <c r="FM284" s="5"/>
      <c r="FN284" s="5"/>
      <c r="FO284" s="5"/>
      <c r="FP284" s="5"/>
      <c r="FQ284" s="5"/>
      <c r="FR284" s="5"/>
      <c r="FS284" s="5"/>
      <c r="FT284" s="5"/>
      <c r="FU284" s="5"/>
      <c r="FV284" s="5"/>
      <c r="FW284" s="5"/>
      <c r="FX284" s="5"/>
      <c r="FY284" s="5"/>
      <c r="FZ284" s="5"/>
      <c r="GA284" s="5"/>
      <c r="GB284" s="5"/>
      <c r="GC284" s="5"/>
      <c r="GD284" s="5"/>
      <c r="GE284" s="5"/>
      <c r="GF284" s="5"/>
      <c r="GG284" s="5"/>
      <c r="GH284" s="5"/>
      <c r="GI284" s="5"/>
      <c r="GJ284" s="5"/>
      <c r="GK284" s="5"/>
      <c r="GL284" s="5"/>
      <c r="GM284" s="5"/>
      <c r="GN284" s="5"/>
      <c r="GO284" s="5"/>
      <c r="GP284" s="5"/>
      <c r="GQ284" s="5"/>
      <c r="GR284" s="5"/>
      <c r="GS284" s="5"/>
      <c r="GT284" s="5"/>
      <c r="GU284" s="5"/>
      <c r="GV284" s="5"/>
      <c r="GW284" s="5"/>
      <c r="GX284" s="5"/>
      <c r="GY284" s="5"/>
      <c r="GZ284" s="5"/>
      <c r="HA284" s="5"/>
      <c r="HB284" s="5"/>
      <c r="HC284" s="5"/>
      <c r="HD284" s="5"/>
      <c r="HE284" s="5"/>
      <c r="HF284" s="5"/>
      <c r="HG284" s="5"/>
      <c r="HH284" s="5"/>
      <c r="HI284" s="5"/>
      <c r="HJ284" s="5"/>
      <c r="HK284" s="5"/>
      <c r="HL284" s="5"/>
      <c r="HM284" s="5"/>
      <c r="HN284" s="5"/>
      <c r="HO284" s="5"/>
      <c r="HP284" s="5"/>
      <c r="HQ284" s="5"/>
      <c r="HR284" s="5"/>
      <c r="HS284" s="5"/>
    </row>
    <row r="285" spans="1:227" s="6" customFormat="1">
      <c r="A285" s="78"/>
      <c r="B285" s="76"/>
      <c r="C285" s="67">
        <v>2026</v>
      </c>
      <c r="D285" s="16">
        <f>SUM(E285:I285)</f>
        <v>1457.8</v>
      </c>
      <c r="E285" s="16">
        <f t="shared" ref="E285:I285" si="120">E291</f>
        <v>0</v>
      </c>
      <c r="F285" s="16">
        <f t="shared" si="120"/>
        <v>0</v>
      </c>
      <c r="G285" s="16">
        <f t="shared" si="120"/>
        <v>0</v>
      </c>
      <c r="H285" s="16">
        <f>H291</f>
        <v>1457.8</v>
      </c>
      <c r="I285" s="16">
        <f t="shared" si="120"/>
        <v>0</v>
      </c>
      <c r="J285" s="40"/>
      <c r="K285" s="40"/>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c r="FL285" s="5"/>
      <c r="FM285" s="5"/>
      <c r="FN285" s="5"/>
      <c r="FO285" s="5"/>
      <c r="FP285" s="5"/>
      <c r="FQ285" s="5"/>
      <c r="FR285" s="5"/>
      <c r="FS285" s="5"/>
      <c r="FT285" s="5"/>
      <c r="FU285" s="5"/>
      <c r="FV285" s="5"/>
      <c r="FW285" s="5"/>
      <c r="FX285" s="5"/>
      <c r="FY285" s="5"/>
      <c r="FZ285" s="5"/>
      <c r="GA285" s="5"/>
      <c r="GB285" s="5"/>
      <c r="GC285" s="5"/>
      <c r="GD285" s="5"/>
      <c r="GE285" s="5"/>
      <c r="GF285" s="5"/>
      <c r="GG285" s="5"/>
      <c r="GH285" s="5"/>
      <c r="GI285" s="5"/>
      <c r="GJ285" s="5"/>
      <c r="GK285" s="5"/>
      <c r="GL285" s="5"/>
      <c r="GM285" s="5"/>
      <c r="GN285" s="5"/>
      <c r="GO285" s="5"/>
      <c r="GP285" s="5"/>
      <c r="GQ285" s="5"/>
      <c r="GR285" s="5"/>
      <c r="GS285" s="5"/>
      <c r="GT285" s="5"/>
      <c r="GU285" s="5"/>
      <c r="GV285" s="5"/>
      <c r="GW285" s="5"/>
      <c r="GX285" s="5"/>
      <c r="GY285" s="5"/>
      <c r="GZ285" s="5"/>
      <c r="HA285" s="5"/>
      <c r="HB285" s="5"/>
      <c r="HC285" s="5"/>
      <c r="HD285" s="5"/>
      <c r="HE285" s="5"/>
      <c r="HF285" s="5"/>
      <c r="HG285" s="5"/>
      <c r="HH285" s="5"/>
      <c r="HI285" s="5"/>
      <c r="HJ285" s="5"/>
      <c r="HK285" s="5"/>
      <c r="HL285" s="5"/>
      <c r="HM285" s="5"/>
      <c r="HN285" s="5"/>
      <c r="HO285" s="5"/>
      <c r="HP285" s="5"/>
      <c r="HQ285" s="5"/>
      <c r="HR285" s="5"/>
      <c r="HS285" s="5"/>
    </row>
    <row r="286" spans="1:227" s="6" customFormat="1">
      <c r="A286" s="75"/>
      <c r="B286" s="76"/>
      <c r="C286" s="67" t="s">
        <v>16</v>
      </c>
      <c r="D286" s="16">
        <f t="shared" ref="D286:I286" si="121">SUM(D281:D285)</f>
        <v>35119.800000000003</v>
      </c>
      <c r="E286" s="16">
        <f t="shared" si="121"/>
        <v>336.29999999999995</v>
      </c>
      <c r="F286" s="16">
        <f t="shared" si="121"/>
        <v>2355.6999999999998</v>
      </c>
      <c r="G286" s="16">
        <f t="shared" si="121"/>
        <v>18652.599999999999</v>
      </c>
      <c r="H286" s="16">
        <f t="shared" si="121"/>
        <v>13775.2</v>
      </c>
      <c r="I286" s="16">
        <f t="shared" si="121"/>
        <v>0</v>
      </c>
      <c r="J286" s="40"/>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5"/>
      <c r="GO286" s="5"/>
      <c r="GP286" s="5"/>
      <c r="GQ286" s="5"/>
      <c r="GR286" s="5"/>
      <c r="GS286" s="5"/>
      <c r="GT286" s="5"/>
      <c r="GU286" s="5"/>
      <c r="GV286" s="5"/>
      <c r="GW286" s="5"/>
      <c r="GX286" s="5"/>
      <c r="GY286" s="5"/>
      <c r="GZ286" s="5"/>
      <c r="HA286" s="5"/>
      <c r="HB286" s="5"/>
      <c r="HC286" s="5"/>
      <c r="HD286" s="5"/>
      <c r="HE286" s="5"/>
      <c r="HF286" s="5"/>
      <c r="HG286" s="5"/>
      <c r="HH286" s="5"/>
      <c r="HI286" s="5"/>
      <c r="HJ286" s="5"/>
      <c r="HK286" s="5"/>
      <c r="HL286" s="5"/>
      <c r="HM286" s="5"/>
      <c r="HN286" s="5"/>
      <c r="HO286" s="5"/>
      <c r="HP286" s="5"/>
      <c r="HQ286" s="5"/>
      <c r="HR286" s="5"/>
      <c r="HS286" s="5"/>
    </row>
    <row r="287" spans="1:227" s="6" customFormat="1" ht="18.75" customHeight="1">
      <c r="A287" s="70" t="s">
        <v>46</v>
      </c>
      <c r="B287" s="73"/>
      <c r="C287" s="68">
        <v>2022</v>
      </c>
      <c r="D287" s="15">
        <f t="shared" ref="D287:D291" si="122">SUM(E287:I287)</f>
        <v>2364.3000000000002</v>
      </c>
      <c r="E287" s="15">
        <v>0</v>
      </c>
      <c r="F287" s="15">
        <v>0</v>
      </c>
      <c r="G287" s="15">
        <v>0</v>
      </c>
      <c r="H287" s="15">
        <v>2364.3000000000002</v>
      </c>
      <c r="I287" s="15">
        <v>0</v>
      </c>
      <c r="J287" s="42"/>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c r="FL287" s="5"/>
      <c r="FM287" s="5"/>
      <c r="FN287" s="5"/>
      <c r="FO287" s="5"/>
      <c r="FP287" s="5"/>
      <c r="FQ287" s="5"/>
      <c r="FR287" s="5"/>
      <c r="FS287" s="5"/>
      <c r="FT287" s="5"/>
      <c r="FU287" s="5"/>
      <c r="FV287" s="5"/>
      <c r="FW287" s="5"/>
      <c r="FX287" s="5"/>
      <c r="FY287" s="5"/>
      <c r="FZ287" s="5"/>
      <c r="GA287" s="5"/>
      <c r="GB287" s="5"/>
      <c r="GC287" s="5"/>
      <c r="GD287" s="5"/>
      <c r="GE287" s="5"/>
      <c r="GF287" s="5"/>
      <c r="GG287" s="5"/>
      <c r="GH287" s="5"/>
      <c r="GI287" s="5"/>
      <c r="GJ287" s="5"/>
      <c r="GK287" s="5"/>
      <c r="GL287" s="5"/>
      <c r="GM287" s="5"/>
      <c r="GN287" s="5"/>
      <c r="GO287" s="5"/>
      <c r="GP287" s="5"/>
      <c r="GQ287" s="5"/>
      <c r="GR287" s="5"/>
      <c r="GS287" s="5"/>
      <c r="GT287" s="5"/>
      <c r="GU287" s="5"/>
      <c r="GV287" s="5"/>
      <c r="GW287" s="5"/>
      <c r="GX287" s="5"/>
      <c r="GY287" s="5"/>
      <c r="GZ287" s="5"/>
      <c r="HA287" s="5"/>
      <c r="HB287" s="5"/>
      <c r="HC287" s="5"/>
      <c r="HD287" s="5"/>
      <c r="HE287" s="5"/>
      <c r="HF287" s="5"/>
      <c r="HG287" s="5"/>
      <c r="HH287" s="5"/>
      <c r="HI287" s="5"/>
      <c r="HJ287" s="5"/>
      <c r="HK287" s="5"/>
      <c r="HL287" s="5"/>
      <c r="HM287" s="5"/>
      <c r="HN287" s="5"/>
      <c r="HO287" s="5"/>
      <c r="HP287" s="5"/>
      <c r="HQ287" s="5"/>
      <c r="HR287" s="5"/>
      <c r="HS287" s="5"/>
    </row>
    <row r="288" spans="1:227" s="6" customFormat="1">
      <c r="A288" s="71"/>
      <c r="B288" s="73"/>
      <c r="C288" s="68">
        <v>2023</v>
      </c>
      <c r="D288" s="15">
        <f t="shared" si="122"/>
        <v>630.70000000000005</v>
      </c>
      <c r="E288" s="15">
        <v>0</v>
      </c>
      <c r="F288" s="15">
        <v>0</v>
      </c>
      <c r="G288" s="15">
        <v>0</v>
      </c>
      <c r="H288" s="15">
        <v>630.70000000000005</v>
      </c>
      <c r="I288" s="15">
        <v>0</v>
      </c>
      <c r="J288" s="42"/>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c r="FL288" s="5"/>
      <c r="FM288" s="5"/>
      <c r="FN288" s="5"/>
      <c r="FO288" s="5"/>
      <c r="FP288" s="5"/>
      <c r="FQ288" s="5"/>
      <c r="FR288" s="5"/>
      <c r="FS288" s="5"/>
      <c r="FT288" s="5"/>
      <c r="FU288" s="5"/>
      <c r="FV288" s="5"/>
      <c r="FW288" s="5"/>
      <c r="FX288" s="5"/>
      <c r="FY288" s="5"/>
      <c r="FZ288" s="5"/>
      <c r="GA288" s="5"/>
      <c r="GB288" s="5"/>
      <c r="GC288" s="5"/>
      <c r="GD288" s="5"/>
      <c r="GE288" s="5"/>
      <c r="GF288" s="5"/>
      <c r="GG288" s="5"/>
      <c r="GH288" s="5"/>
      <c r="GI288" s="5"/>
      <c r="GJ288" s="5"/>
      <c r="GK288" s="5"/>
      <c r="GL288" s="5"/>
      <c r="GM288" s="5"/>
      <c r="GN288" s="5"/>
      <c r="GO288" s="5"/>
      <c r="GP288" s="5"/>
      <c r="GQ288" s="5"/>
      <c r="GR288" s="5"/>
      <c r="GS288" s="5"/>
      <c r="GT288" s="5"/>
      <c r="GU288" s="5"/>
      <c r="GV288" s="5"/>
      <c r="GW288" s="5"/>
      <c r="GX288" s="5"/>
      <c r="GY288" s="5"/>
      <c r="GZ288" s="5"/>
      <c r="HA288" s="5"/>
      <c r="HB288" s="5"/>
      <c r="HC288" s="5"/>
      <c r="HD288" s="5"/>
      <c r="HE288" s="5"/>
      <c r="HF288" s="5"/>
      <c r="HG288" s="5"/>
      <c r="HH288" s="5"/>
      <c r="HI288" s="5"/>
      <c r="HJ288" s="5"/>
      <c r="HK288" s="5"/>
      <c r="HL288" s="5"/>
      <c r="HM288" s="5"/>
      <c r="HN288" s="5"/>
      <c r="HO288" s="5"/>
      <c r="HP288" s="5"/>
      <c r="HQ288" s="5"/>
      <c r="HR288" s="5"/>
      <c r="HS288" s="5"/>
    </row>
    <row r="289" spans="1:227" s="6" customFormat="1">
      <c r="A289" s="71"/>
      <c r="B289" s="73"/>
      <c r="C289" s="68">
        <v>2024</v>
      </c>
      <c r="D289" s="15">
        <f t="shared" si="122"/>
        <v>2865.6</v>
      </c>
      <c r="E289" s="15">
        <v>0</v>
      </c>
      <c r="F289" s="15">
        <v>0</v>
      </c>
      <c r="G289" s="15">
        <v>0</v>
      </c>
      <c r="H289" s="15">
        <v>2865.6</v>
      </c>
      <c r="I289" s="15">
        <v>0</v>
      </c>
      <c r="J289" s="42"/>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c r="GC289" s="5"/>
      <c r="GD289" s="5"/>
      <c r="GE289" s="5"/>
      <c r="GF289" s="5"/>
      <c r="GG289" s="5"/>
      <c r="GH289" s="5"/>
      <c r="GI289" s="5"/>
      <c r="GJ289" s="5"/>
      <c r="GK289" s="5"/>
      <c r="GL289" s="5"/>
      <c r="GM289" s="5"/>
      <c r="GN289" s="5"/>
      <c r="GO289" s="5"/>
      <c r="GP289" s="5"/>
      <c r="GQ289" s="5"/>
      <c r="GR289" s="5"/>
      <c r="GS289" s="5"/>
      <c r="GT289" s="5"/>
      <c r="GU289" s="5"/>
      <c r="GV289" s="5"/>
      <c r="GW289" s="5"/>
      <c r="GX289" s="5"/>
      <c r="GY289" s="5"/>
      <c r="GZ289" s="5"/>
      <c r="HA289" s="5"/>
      <c r="HB289" s="5"/>
      <c r="HC289" s="5"/>
      <c r="HD289" s="5"/>
      <c r="HE289" s="5"/>
      <c r="HF289" s="5"/>
      <c r="HG289" s="5"/>
      <c r="HH289" s="5"/>
      <c r="HI289" s="5"/>
      <c r="HJ289" s="5"/>
      <c r="HK289" s="5"/>
      <c r="HL289" s="5"/>
      <c r="HM289" s="5"/>
      <c r="HN289" s="5"/>
      <c r="HO289" s="5"/>
      <c r="HP289" s="5"/>
      <c r="HQ289" s="5"/>
      <c r="HR289" s="5"/>
      <c r="HS289" s="5"/>
    </row>
    <row r="290" spans="1:227" s="6" customFormat="1">
      <c r="A290" s="71"/>
      <c r="B290" s="73"/>
      <c r="C290" s="68">
        <v>2025</v>
      </c>
      <c r="D290" s="15">
        <f t="shared" si="122"/>
        <v>397.9</v>
      </c>
      <c r="E290" s="15">
        <v>0</v>
      </c>
      <c r="F290" s="15">
        <v>0</v>
      </c>
      <c r="G290" s="15">
        <v>0</v>
      </c>
      <c r="H290" s="15">
        <f>628.4-17.3-52.7-160.5</f>
        <v>397.9</v>
      </c>
      <c r="I290" s="15">
        <v>0</v>
      </c>
      <c r="J290" s="42"/>
      <c r="K290" s="42"/>
      <c r="L290" s="51"/>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c r="FL290" s="5"/>
      <c r="FM290" s="5"/>
      <c r="FN290" s="5"/>
      <c r="FO290" s="5"/>
      <c r="FP290" s="5"/>
      <c r="FQ290" s="5"/>
      <c r="FR290" s="5"/>
      <c r="FS290" s="5"/>
      <c r="FT290" s="5"/>
      <c r="FU290" s="5"/>
      <c r="FV290" s="5"/>
      <c r="FW290" s="5"/>
      <c r="FX290" s="5"/>
      <c r="FY290" s="5"/>
      <c r="FZ290" s="5"/>
      <c r="GA290" s="5"/>
      <c r="GB290" s="5"/>
      <c r="GC290" s="5"/>
      <c r="GD290" s="5"/>
      <c r="GE290" s="5"/>
      <c r="GF290" s="5"/>
      <c r="GG290" s="5"/>
      <c r="GH290" s="5"/>
      <c r="GI290" s="5"/>
      <c r="GJ290" s="5"/>
      <c r="GK290" s="5"/>
      <c r="GL290" s="5"/>
      <c r="GM290" s="5"/>
      <c r="GN290" s="5"/>
      <c r="GO290" s="5"/>
      <c r="GP290" s="5"/>
      <c r="GQ290" s="5"/>
      <c r="GR290" s="5"/>
      <c r="GS290" s="5"/>
      <c r="GT290" s="5"/>
      <c r="GU290" s="5"/>
      <c r="GV290" s="5"/>
      <c r="GW290" s="5"/>
      <c r="GX290" s="5"/>
      <c r="GY290" s="5"/>
      <c r="GZ290" s="5"/>
      <c r="HA290" s="5"/>
      <c r="HB290" s="5"/>
      <c r="HC290" s="5"/>
      <c r="HD290" s="5"/>
      <c r="HE290" s="5"/>
      <c r="HF290" s="5"/>
      <c r="HG290" s="5"/>
      <c r="HH290" s="5"/>
      <c r="HI290" s="5"/>
      <c r="HJ290" s="5"/>
      <c r="HK290" s="5"/>
      <c r="HL290" s="5"/>
      <c r="HM290" s="5"/>
      <c r="HN290" s="5"/>
      <c r="HO290" s="5"/>
      <c r="HP290" s="5"/>
      <c r="HQ290" s="5"/>
      <c r="HR290" s="5"/>
      <c r="HS290" s="5"/>
    </row>
    <row r="291" spans="1:227" s="6" customFormat="1">
      <c r="A291" s="71"/>
      <c r="B291" s="73"/>
      <c r="C291" s="68">
        <v>2026</v>
      </c>
      <c r="D291" s="15">
        <f t="shared" si="122"/>
        <v>1457.8</v>
      </c>
      <c r="E291" s="15">
        <v>0</v>
      </c>
      <c r="F291" s="15">
        <v>0</v>
      </c>
      <c r="G291" s="15">
        <v>0</v>
      </c>
      <c r="H291" s="15">
        <v>1457.8</v>
      </c>
      <c r="I291" s="15">
        <v>0</v>
      </c>
      <c r="J291" s="42"/>
      <c r="K291" s="42"/>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c r="FL291" s="5"/>
      <c r="FM291" s="5"/>
      <c r="FN291" s="5"/>
      <c r="FO291" s="5"/>
      <c r="FP291" s="5"/>
      <c r="FQ291" s="5"/>
      <c r="FR291" s="5"/>
      <c r="FS291" s="5"/>
      <c r="FT291" s="5"/>
      <c r="FU291" s="5"/>
      <c r="FV291" s="5"/>
      <c r="FW291" s="5"/>
      <c r="FX291" s="5"/>
      <c r="FY291" s="5"/>
      <c r="FZ291" s="5"/>
      <c r="GA291" s="5"/>
      <c r="GB291" s="5"/>
      <c r="GC291" s="5"/>
      <c r="GD291" s="5"/>
      <c r="GE291" s="5"/>
      <c r="GF291" s="5"/>
      <c r="GG291" s="5"/>
      <c r="GH291" s="5"/>
      <c r="GI291" s="5"/>
      <c r="GJ291" s="5"/>
      <c r="GK291" s="5"/>
      <c r="GL291" s="5"/>
      <c r="GM291" s="5"/>
      <c r="GN291" s="5"/>
      <c r="GO291" s="5"/>
      <c r="GP291" s="5"/>
      <c r="GQ291" s="5"/>
      <c r="GR291" s="5"/>
      <c r="GS291" s="5"/>
      <c r="GT291" s="5"/>
      <c r="GU291" s="5"/>
      <c r="GV291" s="5"/>
      <c r="GW291" s="5"/>
      <c r="GX291" s="5"/>
      <c r="GY291" s="5"/>
      <c r="GZ291" s="5"/>
      <c r="HA291" s="5"/>
      <c r="HB291" s="5"/>
      <c r="HC291" s="5"/>
      <c r="HD291" s="5"/>
      <c r="HE291" s="5"/>
      <c r="HF291" s="5"/>
      <c r="HG291" s="5"/>
      <c r="HH291" s="5"/>
      <c r="HI291" s="5"/>
      <c r="HJ291" s="5"/>
      <c r="HK291" s="5"/>
      <c r="HL291" s="5"/>
      <c r="HM291" s="5"/>
      <c r="HN291" s="5"/>
      <c r="HO291" s="5"/>
      <c r="HP291" s="5"/>
      <c r="HQ291" s="5"/>
      <c r="HR291" s="5"/>
      <c r="HS291" s="5"/>
    </row>
    <row r="292" spans="1:227" s="6" customFormat="1">
      <c r="A292" s="72"/>
      <c r="B292" s="73"/>
      <c r="C292" s="68" t="s">
        <v>16</v>
      </c>
      <c r="D292" s="15">
        <f t="shared" ref="D292:I292" si="123">SUM(D287:D291)</f>
        <v>7716.3</v>
      </c>
      <c r="E292" s="15">
        <f t="shared" si="123"/>
        <v>0</v>
      </c>
      <c r="F292" s="15">
        <f t="shared" si="123"/>
        <v>0</v>
      </c>
      <c r="G292" s="15">
        <f t="shared" si="123"/>
        <v>0</v>
      </c>
      <c r="H292" s="15">
        <f t="shared" si="123"/>
        <v>7716.3</v>
      </c>
      <c r="I292" s="15">
        <f t="shared" si="123"/>
        <v>0</v>
      </c>
      <c r="J292" s="42"/>
      <c r="K292" s="53"/>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5"/>
      <c r="GO292" s="5"/>
      <c r="GP292" s="5"/>
      <c r="GQ292" s="5"/>
      <c r="GR292" s="5"/>
      <c r="GS292" s="5"/>
      <c r="GT292" s="5"/>
      <c r="GU292" s="5"/>
      <c r="GV292" s="5"/>
      <c r="GW292" s="5"/>
      <c r="GX292" s="5"/>
      <c r="GY292" s="5"/>
      <c r="GZ292" s="5"/>
      <c r="HA292" s="5"/>
      <c r="HB292" s="5"/>
      <c r="HC292" s="5"/>
      <c r="HD292" s="5"/>
      <c r="HE292" s="5"/>
      <c r="HF292" s="5"/>
      <c r="HG292" s="5"/>
      <c r="HH292" s="5"/>
      <c r="HI292" s="5"/>
      <c r="HJ292" s="5"/>
      <c r="HK292" s="5"/>
      <c r="HL292" s="5"/>
      <c r="HM292" s="5"/>
      <c r="HN292" s="5"/>
      <c r="HO292" s="5"/>
      <c r="HP292" s="5"/>
      <c r="HQ292" s="5"/>
      <c r="HR292" s="5"/>
      <c r="HS292" s="5"/>
    </row>
    <row r="293" spans="1:227" s="6" customFormat="1">
      <c r="A293" s="70" t="s">
        <v>66</v>
      </c>
      <c r="B293" s="73"/>
      <c r="C293" s="68">
        <v>2022</v>
      </c>
      <c r="D293" s="15">
        <f>SUM(E293:I293)</f>
        <v>1304.6999999999998</v>
      </c>
      <c r="E293" s="15">
        <v>132.1</v>
      </c>
      <c r="F293" s="15">
        <v>1081.3</v>
      </c>
      <c r="G293" s="15">
        <v>0</v>
      </c>
      <c r="H293" s="15">
        <v>91.3</v>
      </c>
      <c r="I293" s="15">
        <v>0</v>
      </c>
      <c r="J293" s="42"/>
      <c r="K293" s="53"/>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c r="FL293" s="5"/>
      <c r="FM293" s="5"/>
      <c r="FN293" s="5"/>
      <c r="FO293" s="5"/>
      <c r="FP293" s="5"/>
      <c r="FQ293" s="5"/>
      <c r="FR293" s="5"/>
      <c r="FS293" s="5"/>
      <c r="FT293" s="5"/>
      <c r="FU293" s="5"/>
      <c r="FV293" s="5"/>
      <c r="FW293" s="5"/>
      <c r="FX293" s="5"/>
      <c r="FY293" s="5"/>
      <c r="FZ293" s="5"/>
      <c r="GA293" s="5"/>
      <c r="GB293" s="5"/>
      <c r="GC293" s="5"/>
      <c r="GD293" s="5"/>
      <c r="GE293" s="5"/>
      <c r="GF293" s="5"/>
      <c r="GG293" s="5"/>
      <c r="GH293" s="5"/>
      <c r="GI293" s="5"/>
      <c r="GJ293" s="5"/>
      <c r="GK293" s="5"/>
      <c r="GL293" s="5"/>
      <c r="GM293" s="5"/>
      <c r="GN293" s="5"/>
      <c r="GO293" s="5"/>
      <c r="GP293" s="5"/>
      <c r="GQ293" s="5"/>
      <c r="GR293" s="5"/>
      <c r="GS293" s="5"/>
      <c r="GT293" s="5"/>
      <c r="GU293" s="5"/>
      <c r="GV293" s="5"/>
      <c r="GW293" s="5"/>
      <c r="GX293" s="5"/>
      <c r="GY293" s="5"/>
      <c r="GZ293" s="5"/>
      <c r="HA293" s="5"/>
      <c r="HB293" s="5"/>
      <c r="HC293" s="5"/>
      <c r="HD293" s="5"/>
      <c r="HE293" s="5"/>
      <c r="HF293" s="5"/>
      <c r="HG293" s="5"/>
      <c r="HH293" s="5"/>
      <c r="HI293" s="5"/>
      <c r="HJ293" s="5"/>
      <c r="HK293" s="5"/>
      <c r="HL293" s="5"/>
      <c r="HM293" s="5"/>
      <c r="HN293" s="5"/>
      <c r="HO293" s="5"/>
      <c r="HP293" s="5"/>
      <c r="HQ293" s="5"/>
      <c r="HR293" s="5"/>
      <c r="HS293" s="5"/>
    </row>
    <row r="294" spans="1:227" s="6" customFormat="1">
      <c r="A294" s="71"/>
      <c r="B294" s="73"/>
      <c r="C294" s="68">
        <v>2023</v>
      </c>
      <c r="D294" s="15">
        <f>SUM(E294:I294)</f>
        <v>3122.1000000000004</v>
      </c>
      <c r="E294" s="15">
        <v>204.2</v>
      </c>
      <c r="F294" s="15">
        <v>1274.4000000000001</v>
      </c>
      <c r="G294" s="15">
        <v>0</v>
      </c>
      <c r="H294" s="15">
        <v>1643.5</v>
      </c>
      <c r="I294" s="15">
        <v>0</v>
      </c>
      <c r="J294" s="42"/>
      <c r="K294" s="53"/>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5"/>
      <c r="GO294" s="5"/>
      <c r="GP294" s="5"/>
      <c r="GQ294" s="5"/>
      <c r="GR294" s="5"/>
      <c r="GS294" s="5"/>
      <c r="GT294" s="5"/>
      <c r="GU294" s="5"/>
      <c r="GV294" s="5"/>
      <c r="GW294" s="5"/>
      <c r="GX294" s="5"/>
      <c r="GY294" s="5"/>
      <c r="GZ294" s="5"/>
      <c r="HA294" s="5"/>
      <c r="HB294" s="5"/>
      <c r="HC294" s="5"/>
      <c r="HD294" s="5"/>
      <c r="HE294" s="5"/>
      <c r="HF294" s="5"/>
      <c r="HG294" s="5"/>
      <c r="HH294" s="5"/>
      <c r="HI294" s="5"/>
      <c r="HJ294" s="5"/>
      <c r="HK294" s="5"/>
      <c r="HL294" s="5"/>
      <c r="HM294" s="5"/>
      <c r="HN294" s="5"/>
      <c r="HO294" s="5"/>
      <c r="HP294" s="5"/>
      <c r="HQ294" s="5"/>
      <c r="HR294" s="5"/>
      <c r="HS294" s="5"/>
    </row>
    <row r="295" spans="1:227" s="6" customFormat="1">
      <c r="A295" s="72"/>
      <c r="B295" s="73"/>
      <c r="C295" s="68" t="s">
        <v>16</v>
      </c>
      <c r="D295" s="15">
        <f>SUM(D293:D294)</f>
        <v>4426.8</v>
      </c>
      <c r="E295" s="15">
        <f t="shared" ref="E295:I295" si="124">SUM(E293:E294)</f>
        <v>336.29999999999995</v>
      </c>
      <c r="F295" s="15">
        <f t="shared" si="124"/>
        <v>2355.6999999999998</v>
      </c>
      <c r="G295" s="15">
        <f t="shared" si="124"/>
        <v>0</v>
      </c>
      <c r="H295" s="15">
        <f t="shared" si="124"/>
        <v>1734.8</v>
      </c>
      <c r="I295" s="15">
        <f t="shared" si="124"/>
        <v>0</v>
      </c>
      <c r="J295" s="42"/>
      <c r="K295" s="53"/>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5"/>
      <c r="GO295" s="5"/>
      <c r="GP295" s="5"/>
      <c r="GQ295" s="5"/>
      <c r="GR295" s="5"/>
      <c r="GS295" s="5"/>
      <c r="GT295" s="5"/>
      <c r="GU295" s="5"/>
      <c r="GV295" s="5"/>
      <c r="GW295" s="5"/>
      <c r="GX295" s="5"/>
      <c r="GY295" s="5"/>
      <c r="GZ295" s="5"/>
      <c r="HA295" s="5"/>
      <c r="HB295" s="5"/>
      <c r="HC295" s="5"/>
      <c r="HD295" s="5"/>
      <c r="HE295" s="5"/>
      <c r="HF295" s="5"/>
      <c r="HG295" s="5"/>
      <c r="HH295" s="5"/>
      <c r="HI295" s="5"/>
      <c r="HJ295" s="5"/>
      <c r="HK295" s="5"/>
      <c r="HL295" s="5"/>
      <c r="HM295" s="5"/>
      <c r="HN295" s="5"/>
      <c r="HO295" s="5"/>
      <c r="HP295" s="5"/>
      <c r="HQ295" s="5"/>
      <c r="HR295" s="5"/>
      <c r="HS295" s="5"/>
    </row>
    <row r="296" spans="1:227" s="6" customFormat="1" ht="18.75" customHeight="1">
      <c r="A296" s="70" t="s">
        <v>47</v>
      </c>
      <c r="B296" s="73"/>
      <c r="C296" s="68">
        <v>2022</v>
      </c>
      <c r="D296" s="15">
        <f>SUM(E296:I296)</f>
        <v>0</v>
      </c>
      <c r="E296" s="15">
        <v>0</v>
      </c>
      <c r="F296" s="15">
        <v>0</v>
      </c>
      <c r="G296" s="15">
        <v>0</v>
      </c>
      <c r="H296" s="15">
        <v>0</v>
      </c>
      <c r="I296" s="15">
        <v>0</v>
      </c>
      <c r="J296" s="42"/>
      <c r="K296" s="53"/>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c r="FL296" s="5"/>
      <c r="FM296" s="5"/>
      <c r="FN296" s="5"/>
      <c r="FO296" s="5"/>
      <c r="FP296" s="5"/>
      <c r="FQ296" s="5"/>
      <c r="FR296" s="5"/>
      <c r="FS296" s="5"/>
      <c r="FT296" s="5"/>
      <c r="FU296" s="5"/>
      <c r="FV296" s="5"/>
      <c r="FW296" s="5"/>
      <c r="FX296" s="5"/>
      <c r="FY296" s="5"/>
      <c r="FZ296" s="5"/>
      <c r="GA296" s="5"/>
      <c r="GB296" s="5"/>
      <c r="GC296" s="5"/>
      <c r="GD296" s="5"/>
      <c r="GE296" s="5"/>
      <c r="GF296" s="5"/>
      <c r="GG296" s="5"/>
      <c r="GH296" s="5"/>
      <c r="GI296" s="5"/>
      <c r="GJ296" s="5"/>
      <c r="GK296" s="5"/>
      <c r="GL296" s="5"/>
      <c r="GM296" s="5"/>
      <c r="GN296" s="5"/>
      <c r="GO296" s="5"/>
      <c r="GP296" s="5"/>
      <c r="GQ296" s="5"/>
      <c r="GR296" s="5"/>
      <c r="GS296" s="5"/>
      <c r="GT296" s="5"/>
      <c r="GU296" s="5"/>
      <c r="GV296" s="5"/>
      <c r="GW296" s="5"/>
      <c r="GX296" s="5"/>
      <c r="GY296" s="5"/>
      <c r="GZ296" s="5"/>
      <c r="HA296" s="5"/>
      <c r="HB296" s="5"/>
      <c r="HC296" s="5"/>
      <c r="HD296" s="5"/>
      <c r="HE296" s="5"/>
      <c r="HF296" s="5"/>
      <c r="HG296" s="5"/>
      <c r="HH296" s="5"/>
      <c r="HI296" s="5"/>
      <c r="HJ296" s="5"/>
      <c r="HK296" s="5"/>
      <c r="HL296" s="5"/>
      <c r="HM296" s="5"/>
      <c r="HN296" s="5"/>
      <c r="HO296" s="5"/>
      <c r="HP296" s="5"/>
      <c r="HQ296" s="5"/>
      <c r="HR296" s="5"/>
      <c r="HS296" s="5"/>
    </row>
    <row r="297" spans="1:227" s="6" customFormat="1">
      <c r="A297" s="71"/>
      <c r="B297" s="73"/>
      <c r="C297" s="68">
        <v>2023</v>
      </c>
      <c r="D297" s="15">
        <f>SUM(E297:I297)</f>
        <v>33</v>
      </c>
      <c r="E297" s="15">
        <v>0</v>
      </c>
      <c r="F297" s="15">
        <v>0</v>
      </c>
      <c r="G297" s="15">
        <v>0</v>
      </c>
      <c r="H297" s="15">
        <v>33</v>
      </c>
      <c r="I297" s="15">
        <v>0</v>
      </c>
      <c r="J297" s="42"/>
      <c r="K297" s="53"/>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c r="FL297" s="5"/>
      <c r="FM297" s="5"/>
      <c r="FN297" s="5"/>
      <c r="FO297" s="5"/>
      <c r="FP297" s="5"/>
      <c r="FQ297" s="5"/>
      <c r="FR297" s="5"/>
      <c r="FS297" s="5"/>
      <c r="FT297" s="5"/>
      <c r="FU297" s="5"/>
      <c r="FV297" s="5"/>
      <c r="FW297" s="5"/>
      <c r="FX297" s="5"/>
      <c r="FY297" s="5"/>
      <c r="FZ297" s="5"/>
      <c r="GA297" s="5"/>
      <c r="GB297" s="5"/>
      <c r="GC297" s="5"/>
      <c r="GD297" s="5"/>
      <c r="GE297" s="5"/>
      <c r="GF297" s="5"/>
      <c r="GG297" s="5"/>
      <c r="GH297" s="5"/>
      <c r="GI297" s="5"/>
      <c r="GJ297" s="5"/>
      <c r="GK297" s="5"/>
      <c r="GL297" s="5"/>
      <c r="GM297" s="5"/>
      <c r="GN297" s="5"/>
      <c r="GO297" s="5"/>
      <c r="GP297" s="5"/>
      <c r="GQ297" s="5"/>
      <c r="GR297" s="5"/>
      <c r="GS297" s="5"/>
      <c r="GT297" s="5"/>
      <c r="GU297" s="5"/>
      <c r="GV297" s="5"/>
      <c r="GW297" s="5"/>
      <c r="GX297" s="5"/>
      <c r="GY297" s="5"/>
      <c r="GZ297" s="5"/>
      <c r="HA297" s="5"/>
      <c r="HB297" s="5"/>
      <c r="HC297" s="5"/>
      <c r="HD297" s="5"/>
      <c r="HE297" s="5"/>
      <c r="HF297" s="5"/>
      <c r="HG297" s="5"/>
      <c r="HH297" s="5"/>
      <c r="HI297" s="5"/>
      <c r="HJ297" s="5"/>
      <c r="HK297" s="5"/>
      <c r="HL297" s="5"/>
      <c r="HM297" s="5"/>
      <c r="HN297" s="5"/>
      <c r="HO297" s="5"/>
      <c r="HP297" s="5"/>
      <c r="HQ297" s="5"/>
      <c r="HR297" s="5"/>
      <c r="HS297" s="5"/>
    </row>
    <row r="298" spans="1:227" s="6" customFormat="1">
      <c r="A298" s="71"/>
      <c r="B298" s="73"/>
      <c r="C298" s="68">
        <v>2024</v>
      </c>
      <c r="D298" s="15">
        <f>SUM(E298:I298)</f>
        <v>5578</v>
      </c>
      <c r="E298" s="15">
        <v>0</v>
      </c>
      <c r="F298" s="15">
        <v>0</v>
      </c>
      <c r="G298" s="15">
        <v>5578</v>
      </c>
      <c r="H298" s="15">
        <v>0</v>
      </c>
      <c r="I298" s="15">
        <v>0</v>
      </c>
      <c r="J298" s="42"/>
      <c r="K298" s="53"/>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row>
    <row r="299" spans="1:227" s="6" customFormat="1">
      <c r="A299" s="72"/>
      <c r="B299" s="73"/>
      <c r="C299" s="68" t="s">
        <v>16</v>
      </c>
      <c r="D299" s="15">
        <f t="shared" ref="D299:I299" si="125">SUM(D296:D298)</f>
        <v>5611</v>
      </c>
      <c r="E299" s="15">
        <f t="shared" si="125"/>
        <v>0</v>
      </c>
      <c r="F299" s="15">
        <f t="shared" si="125"/>
        <v>0</v>
      </c>
      <c r="G299" s="15">
        <f t="shared" si="125"/>
        <v>5578</v>
      </c>
      <c r="H299" s="15">
        <f t="shared" si="125"/>
        <v>33</v>
      </c>
      <c r="I299" s="15">
        <f t="shared" si="125"/>
        <v>0</v>
      </c>
      <c r="J299" s="42"/>
      <c r="K299" s="53"/>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c r="FL299" s="5"/>
      <c r="FM299" s="5"/>
      <c r="FN299" s="5"/>
      <c r="FO299" s="5"/>
      <c r="FP299" s="5"/>
      <c r="FQ299" s="5"/>
      <c r="FR299" s="5"/>
      <c r="FS299" s="5"/>
      <c r="FT299" s="5"/>
      <c r="FU299" s="5"/>
      <c r="FV299" s="5"/>
      <c r="FW299" s="5"/>
      <c r="FX299" s="5"/>
      <c r="FY299" s="5"/>
      <c r="FZ299" s="5"/>
      <c r="GA299" s="5"/>
      <c r="GB299" s="5"/>
      <c r="GC299" s="5"/>
      <c r="GD299" s="5"/>
      <c r="GE299" s="5"/>
      <c r="GF299" s="5"/>
      <c r="GG299" s="5"/>
      <c r="GH299" s="5"/>
      <c r="GI299" s="5"/>
      <c r="GJ299" s="5"/>
      <c r="GK299" s="5"/>
      <c r="GL299" s="5"/>
      <c r="GM299" s="5"/>
      <c r="GN299" s="5"/>
      <c r="GO299" s="5"/>
      <c r="GP299" s="5"/>
      <c r="GQ299" s="5"/>
      <c r="GR299" s="5"/>
      <c r="GS299" s="5"/>
      <c r="GT299" s="5"/>
      <c r="GU299" s="5"/>
      <c r="GV299" s="5"/>
      <c r="GW299" s="5"/>
      <c r="GX299" s="5"/>
      <c r="GY299" s="5"/>
      <c r="GZ299" s="5"/>
      <c r="HA299" s="5"/>
      <c r="HB299" s="5"/>
      <c r="HC299" s="5"/>
      <c r="HD299" s="5"/>
      <c r="HE299" s="5"/>
      <c r="HF299" s="5"/>
      <c r="HG299" s="5"/>
      <c r="HH299" s="5"/>
      <c r="HI299" s="5"/>
      <c r="HJ299" s="5"/>
      <c r="HK299" s="5"/>
      <c r="HL299" s="5"/>
      <c r="HM299" s="5"/>
      <c r="HN299" s="5"/>
      <c r="HO299" s="5"/>
      <c r="HP299" s="5"/>
      <c r="HQ299" s="5"/>
      <c r="HR299" s="5"/>
      <c r="HS299" s="5"/>
    </row>
    <row r="300" spans="1:227" s="6" customFormat="1" ht="18" customHeight="1">
      <c r="A300" s="70" t="s">
        <v>24</v>
      </c>
      <c r="B300" s="79"/>
      <c r="C300" s="68">
        <v>2024</v>
      </c>
      <c r="D300" s="15">
        <f>SUM(E300:I300)</f>
        <v>4140</v>
      </c>
      <c r="E300" s="15">
        <v>0</v>
      </c>
      <c r="F300" s="15">
        <v>0</v>
      </c>
      <c r="G300" s="15">
        <v>0</v>
      </c>
      <c r="H300" s="15">
        <v>4140</v>
      </c>
      <c r="I300" s="15">
        <v>0</v>
      </c>
      <c r="J300" s="42"/>
      <c r="K300" s="53"/>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s="5"/>
      <c r="FG300" s="5"/>
      <c r="FH300" s="5"/>
      <c r="FI300" s="5"/>
      <c r="FJ300" s="5"/>
      <c r="FK300" s="5"/>
      <c r="FL300" s="5"/>
      <c r="FM300" s="5"/>
      <c r="FN300" s="5"/>
      <c r="FO300" s="5"/>
      <c r="FP300" s="5"/>
      <c r="FQ300" s="5"/>
      <c r="FR300" s="5"/>
      <c r="FS300" s="5"/>
      <c r="FT300" s="5"/>
      <c r="FU300" s="5"/>
      <c r="FV300" s="5"/>
      <c r="FW300" s="5"/>
      <c r="FX300" s="5"/>
      <c r="FY300" s="5"/>
      <c r="FZ300" s="5"/>
      <c r="GA300" s="5"/>
      <c r="GB300" s="5"/>
      <c r="GC300" s="5"/>
      <c r="GD300" s="5"/>
      <c r="GE300" s="5"/>
      <c r="GF300" s="5"/>
      <c r="GG300" s="5"/>
      <c r="GH300" s="5"/>
      <c r="GI300" s="5"/>
      <c r="GJ300" s="5"/>
      <c r="GK300" s="5"/>
      <c r="GL300" s="5"/>
      <c r="GM300" s="5"/>
      <c r="GN300" s="5"/>
      <c r="GO300" s="5"/>
      <c r="GP300" s="5"/>
      <c r="GQ300" s="5"/>
      <c r="GR300" s="5"/>
      <c r="GS300" s="5"/>
      <c r="GT300" s="5"/>
      <c r="GU300" s="5"/>
      <c r="GV300" s="5"/>
      <c r="GW300" s="5"/>
      <c r="GX300" s="5"/>
      <c r="GY300" s="5"/>
      <c r="GZ300" s="5"/>
      <c r="HA300" s="5"/>
      <c r="HB300" s="5"/>
      <c r="HC300" s="5"/>
      <c r="HD300" s="5"/>
      <c r="HE300" s="5"/>
      <c r="HF300" s="5"/>
      <c r="HG300" s="5"/>
      <c r="HH300" s="5"/>
      <c r="HI300" s="5"/>
      <c r="HJ300" s="5"/>
      <c r="HK300" s="5"/>
      <c r="HL300" s="5"/>
      <c r="HM300" s="5"/>
      <c r="HN300" s="5"/>
      <c r="HO300" s="5"/>
      <c r="HP300" s="5"/>
      <c r="HQ300" s="5"/>
      <c r="HR300" s="5"/>
      <c r="HS300" s="5"/>
    </row>
    <row r="301" spans="1:227" s="6" customFormat="1" ht="22.5" customHeight="1">
      <c r="A301" s="72"/>
      <c r="B301" s="80"/>
      <c r="C301" s="68" t="s">
        <v>16</v>
      </c>
      <c r="D301" s="15">
        <f t="shared" ref="D301:I301" si="126">SUM(D300:D300)</f>
        <v>4140</v>
      </c>
      <c r="E301" s="15">
        <f t="shared" si="126"/>
        <v>0</v>
      </c>
      <c r="F301" s="15">
        <f t="shared" si="126"/>
        <v>0</v>
      </c>
      <c r="G301" s="15">
        <f t="shared" si="126"/>
        <v>0</v>
      </c>
      <c r="H301" s="15">
        <f t="shared" si="126"/>
        <v>4140</v>
      </c>
      <c r="I301" s="15">
        <f t="shared" si="126"/>
        <v>0</v>
      </c>
      <c r="J301" s="42"/>
      <c r="K301" s="53"/>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s="5"/>
      <c r="FG301" s="5"/>
      <c r="FH301" s="5"/>
      <c r="FI301" s="5"/>
      <c r="FJ301" s="5"/>
      <c r="FK301" s="5"/>
      <c r="FL301" s="5"/>
      <c r="FM301" s="5"/>
      <c r="FN301" s="5"/>
      <c r="FO301" s="5"/>
      <c r="FP301" s="5"/>
      <c r="FQ301" s="5"/>
      <c r="FR301" s="5"/>
      <c r="FS301" s="5"/>
      <c r="FT301" s="5"/>
      <c r="FU301" s="5"/>
      <c r="FV301" s="5"/>
      <c r="FW301" s="5"/>
      <c r="FX301" s="5"/>
      <c r="FY301" s="5"/>
      <c r="FZ301" s="5"/>
      <c r="GA301" s="5"/>
      <c r="GB301" s="5"/>
      <c r="GC301" s="5"/>
      <c r="GD301" s="5"/>
      <c r="GE301" s="5"/>
      <c r="GF301" s="5"/>
      <c r="GG301" s="5"/>
      <c r="GH301" s="5"/>
      <c r="GI301" s="5"/>
      <c r="GJ301" s="5"/>
      <c r="GK301" s="5"/>
      <c r="GL301" s="5"/>
      <c r="GM301" s="5"/>
      <c r="GN301" s="5"/>
      <c r="GO301" s="5"/>
      <c r="GP301" s="5"/>
      <c r="GQ301" s="5"/>
      <c r="GR301" s="5"/>
      <c r="GS301" s="5"/>
      <c r="GT301" s="5"/>
      <c r="GU301" s="5"/>
      <c r="GV301" s="5"/>
      <c r="GW301" s="5"/>
      <c r="GX301" s="5"/>
      <c r="GY301" s="5"/>
      <c r="GZ301" s="5"/>
      <c r="HA301" s="5"/>
      <c r="HB301" s="5"/>
      <c r="HC301" s="5"/>
      <c r="HD301" s="5"/>
      <c r="HE301" s="5"/>
      <c r="HF301" s="5"/>
      <c r="HG301" s="5"/>
      <c r="HH301" s="5"/>
      <c r="HI301" s="5"/>
      <c r="HJ301" s="5"/>
      <c r="HK301" s="5"/>
      <c r="HL301" s="5"/>
      <c r="HM301" s="5"/>
      <c r="HN301" s="5"/>
      <c r="HO301" s="5"/>
      <c r="HP301" s="5"/>
      <c r="HQ301" s="5"/>
      <c r="HR301" s="5"/>
      <c r="HS301" s="5"/>
    </row>
    <row r="302" spans="1:227" s="6" customFormat="1" ht="21.75" customHeight="1">
      <c r="A302" s="82" t="s">
        <v>84</v>
      </c>
      <c r="B302" s="84"/>
      <c r="C302" s="68">
        <v>2025</v>
      </c>
      <c r="D302" s="15">
        <f t="shared" ref="D302" si="127">SUM(E302:I302)</f>
        <v>1362.4</v>
      </c>
      <c r="E302" s="15">
        <v>0</v>
      </c>
      <c r="F302" s="15">
        <v>0</v>
      </c>
      <c r="G302" s="15">
        <f>1765.2-553.9</f>
        <v>1211.3000000000002</v>
      </c>
      <c r="H302" s="15">
        <f>153.5-2.4</f>
        <v>151.1</v>
      </c>
      <c r="I302" s="15">
        <v>0</v>
      </c>
      <c r="J302" s="42"/>
      <c r="K302" s="42"/>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c r="EV302" s="5"/>
      <c r="EW302" s="5"/>
      <c r="EX302" s="5"/>
      <c r="EY302" s="5"/>
      <c r="EZ302" s="5"/>
      <c r="FA302" s="5"/>
      <c r="FB302" s="5"/>
      <c r="FC302" s="5"/>
      <c r="FD302" s="5"/>
      <c r="FE302" s="5"/>
      <c r="FF302" s="5"/>
      <c r="FG302" s="5"/>
      <c r="FH302" s="5"/>
      <c r="FI302" s="5"/>
      <c r="FJ302" s="5"/>
      <c r="FK302" s="5"/>
      <c r="FL302" s="5"/>
      <c r="FM302" s="5"/>
      <c r="FN302" s="5"/>
      <c r="FO302" s="5"/>
      <c r="FP302" s="5"/>
      <c r="FQ302" s="5"/>
      <c r="FR302" s="5"/>
      <c r="FS302" s="5"/>
      <c r="FT302" s="5"/>
      <c r="FU302" s="5"/>
      <c r="FV302" s="5"/>
      <c r="FW302" s="5"/>
      <c r="FX302" s="5"/>
      <c r="FY302" s="5"/>
      <c r="FZ302" s="5"/>
      <c r="GA302" s="5"/>
      <c r="GB302" s="5"/>
      <c r="GC302" s="5"/>
      <c r="GD302" s="5"/>
      <c r="GE302" s="5"/>
      <c r="GF302" s="5"/>
      <c r="GG302" s="5"/>
      <c r="GH302" s="5"/>
      <c r="GI302" s="5"/>
      <c r="GJ302" s="5"/>
      <c r="GK302" s="5"/>
      <c r="GL302" s="5"/>
      <c r="GM302" s="5"/>
      <c r="GN302" s="5"/>
      <c r="GO302" s="5"/>
      <c r="GP302" s="5"/>
      <c r="GQ302" s="5"/>
      <c r="GR302" s="5"/>
      <c r="GS302" s="5"/>
      <c r="GT302" s="5"/>
      <c r="GU302" s="5"/>
      <c r="GV302" s="5"/>
      <c r="GW302" s="5"/>
      <c r="GX302" s="5"/>
      <c r="GY302" s="5"/>
      <c r="GZ302" s="5"/>
      <c r="HA302" s="5"/>
      <c r="HB302" s="5"/>
      <c r="HC302" s="5"/>
      <c r="HD302" s="5"/>
      <c r="HE302" s="5"/>
      <c r="HF302" s="5"/>
      <c r="HG302" s="5"/>
      <c r="HH302" s="5"/>
      <c r="HI302" s="5"/>
      <c r="HJ302" s="5"/>
      <c r="HK302" s="5"/>
      <c r="HL302" s="5"/>
      <c r="HM302" s="5"/>
      <c r="HN302" s="5"/>
      <c r="HO302" s="5"/>
      <c r="HP302" s="5"/>
      <c r="HQ302" s="5"/>
      <c r="HR302" s="5"/>
      <c r="HS302" s="5"/>
    </row>
    <row r="303" spans="1:227" s="6" customFormat="1" ht="27" customHeight="1">
      <c r="A303" s="83"/>
      <c r="B303" s="85"/>
      <c r="C303" s="68" t="s">
        <v>16</v>
      </c>
      <c r="D303" s="15">
        <f t="shared" ref="D303:I303" si="128">SUM(D302:D302)</f>
        <v>1362.4</v>
      </c>
      <c r="E303" s="15">
        <f t="shared" si="128"/>
        <v>0</v>
      </c>
      <c r="F303" s="15">
        <f t="shared" si="128"/>
        <v>0</v>
      </c>
      <c r="G303" s="15">
        <f t="shared" si="128"/>
        <v>1211.3000000000002</v>
      </c>
      <c r="H303" s="15">
        <f t="shared" si="128"/>
        <v>151.1</v>
      </c>
      <c r="I303" s="15">
        <f t="shared" si="128"/>
        <v>0</v>
      </c>
      <c r="J303" s="42"/>
      <c r="K303" s="53"/>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c r="EV303" s="5"/>
      <c r="EW303" s="5"/>
      <c r="EX303" s="5"/>
      <c r="EY303" s="5"/>
      <c r="EZ303" s="5"/>
      <c r="FA303" s="5"/>
      <c r="FB303" s="5"/>
      <c r="FC303" s="5"/>
      <c r="FD303" s="5"/>
      <c r="FE303" s="5"/>
      <c r="FF303" s="5"/>
      <c r="FG303" s="5"/>
      <c r="FH303" s="5"/>
      <c r="FI303" s="5"/>
      <c r="FJ303" s="5"/>
      <c r="FK303" s="5"/>
      <c r="FL303" s="5"/>
      <c r="FM303" s="5"/>
      <c r="FN303" s="5"/>
      <c r="FO303" s="5"/>
      <c r="FP303" s="5"/>
      <c r="FQ303" s="5"/>
      <c r="FR303" s="5"/>
      <c r="FS303" s="5"/>
      <c r="FT303" s="5"/>
      <c r="FU303" s="5"/>
      <c r="FV303" s="5"/>
      <c r="FW303" s="5"/>
      <c r="FX303" s="5"/>
      <c r="FY303" s="5"/>
      <c r="FZ303" s="5"/>
      <c r="GA303" s="5"/>
      <c r="GB303" s="5"/>
      <c r="GC303" s="5"/>
      <c r="GD303" s="5"/>
      <c r="GE303" s="5"/>
      <c r="GF303" s="5"/>
      <c r="GG303" s="5"/>
      <c r="GH303" s="5"/>
      <c r="GI303" s="5"/>
      <c r="GJ303" s="5"/>
      <c r="GK303" s="5"/>
      <c r="GL303" s="5"/>
      <c r="GM303" s="5"/>
      <c r="GN303" s="5"/>
      <c r="GO303" s="5"/>
      <c r="GP303" s="5"/>
      <c r="GQ303" s="5"/>
      <c r="GR303" s="5"/>
      <c r="GS303" s="5"/>
      <c r="GT303" s="5"/>
      <c r="GU303" s="5"/>
      <c r="GV303" s="5"/>
      <c r="GW303" s="5"/>
      <c r="GX303" s="5"/>
      <c r="GY303" s="5"/>
      <c r="GZ303" s="5"/>
      <c r="HA303" s="5"/>
      <c r="HB303" s="5"/>
      <c r="HC303" s="5"/>
      <c r="HD303" s="5"/>
      <c r="HE303" s="5"/>
      <c r="HF303" s="5"/>
      <c r="HG303" s="5"/>
      <c r="HH303" s="5"/>
      <c r="HI303" s="5"/>
      <c r="HJ303" s="5"/>
      <c r="HK303" s="5"/>
      <c r="HL303" s="5"/>
      <c r="HM303" s="5"/>
      <c r="HN303" s="5"/>
      <c r="HO303" s="5"/>
      <c r="HP303" s="5"/>
      <c r="HQ303" s="5"/>
      <c r="HR303" s="5"/>
      <c r="HS303" s="5"/>
    </row>
    <row r="304" spans="1:227" s="6" customFormat="1" ht="30.75" customHeight="1">
      <c r="A304" s="82" t="s">
        <v>83</v>
      </c>
      <c r="B304" s="84"/>
      <c r="C304" s="68">
        <v>2025</v>
      </c>
      <c r="D304" s="15">
        <f t="shared" ref="D304" si="129">SUM(E304:I304)</f>
        <v>0</v>
      </c>
      <c r="E304" s="15">
        <v>0</v>
      </c>
      <c r="F304" s="15">
        <v>0</v>
      </c>
      <c r="G304" s="15">
        <f>799.4-799.4</f>
        <v>0</v>
      </c>
      <c r="H304" s="15">
        <v>0</v>
      </c>
      <c r="I304" s="15">
        <v>0</v>
      </c>
      <c r="J304" s="42"/>
      <c r="K304" s="53"/>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c r="FL304" s="5"/>
      <c r="FM304" s="5"/>
      <c r="FN304" s="5"/>
      <c r="FO304" s="5"/>
      <c r="FP304" s="5"/>
      <c r="FQ304" s="5"/>
      <c r="FR304" s="5"/>
      <c r="FS304" s="5"/>
      <c r="FT304" s="5"/>
      <c r="FU304" s="5"/>
      <c r="FV304" s="5"/>
      <c r="FW304" s="5"/>
      <c r="FX304" s="5"/>
      <c r="FY304" s="5"/>
      <c r="FZ304" s="5"/>
      <c r="GA304" s="5"/>
      <c r="GB304" s="5"/>
      <c r="GC304" s="5"/>
      <c r="GD304" s="5"/>
      <c r="GE304" s="5"/>
      <c r="GF304" s="5"/>
      <c r="GG304" s="5"/>
      <c r="GH304" s="5"/>
      <c r="GI304" s="5"/>
      <c r="GJ304" s="5"/>
      <c r="GK304" s="5"/>
      <c r="GL304" s="5"/>
      <c r="GM304" s="5"/>
      <c r="GN304" s="5"/>
      <c r="GO304" s="5"/>
      <c r="GP304" s="5"/>
      <c r="GQ304" s="5"/>
      <c r="GR304" s="5"/>
      <c r="GS304" s="5"/>
      <c r="GT304" s="5"/>
      <c r="GU304" s="5"/>
      <c r="GV304" s="5"/>
      <c r="GW304" s="5"/>
      <c r="GX304" s="5"/>
      <c r="GY304" s="5"/>
      <c r="GZ304" s="5"/>
      <c r="HA304" s="5"/>
      <c r="HB304" s="5"/>
      <c r="HC304" s="5"/>
      <c r="HD304" s="5"/>
      <c r="HE304" s="5"/>
      <c r="HF304" s="5"/>
      <c r="HG304" s="5"/>
      <c r="HH304" s="5"/>
      <c r="HI304" s="5"/>
      <c r="HJ304" s="5"/>
      <c r="HK304" s="5"/>
      <c r="HL304" s="5"/>
      <c r="HM304" s="5"/>
      <c r="HN304" s="5"/>
      <c r="HO304" s="5"/>
      <c r="HP304" s="5"/>
      <c r="HQ304" s="5"/>
      <c r="HR304" s="5"/>
      <c r="HS304" s="5"/>
    </row>
    <row r="305" spans="1:227" s="6" customFormat="1" ht="37.5" customHeight="1">
      <c r="A305" s="83"/>
      <c r="B305" s="85"/>
      <c r="C305" s="68" t="s">
        <v>16</v>
      </c>
      <c r="D305" s="15">
        <f t="shared" ref="D305:I305" si="130">SUM(D304:D304)</f>
        <v>0</v>
      </c>
      <c r="E305" s="15">
        <f t="shared" si="130"/>
        <v>0</v>
      </c>
      <c r="F305" s="15">
        <f t="shared" si="130"/>
        <v>0</v>
      </c>
      <c r="G305" s="15">
        <f t="shared" si="130"/>
        <v>0</v>
      </c>
      <c r="H305" s="15">
        <f t="shared" si="130"/>
        <v>0</v>
      </c>
      <c r="I305" s="15">
        <f t="shared" si="130"/>
        <v>0</v>
      </c>
      <c r="J305" s="42"/>
      <c r="K305" s="53"/>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c r="EV305" s="5"/>
      <c r="EW305" s="5"/>
      <c r="EX305" s="5"/>
      <c r="EY305" s="5"/>
      <c r="EZ305" s="5"/>
      <c r="FA305" s="5"/>
      <c r="FB305" s="5"/>
      <c r="FC305" s="5"/>
      <c r="FD305" s="5"/>
      <c r="FE305" s="5"/>
      <c r="FF305" s="5"/>
      <c r="FG305" s="5"/>
      <c r="FH305" s="5"/>
      <c r="FI305" s="5"/>
      <c r="FJ305" s="5"/>
      <c r="FK305" s="5"/>
      <c r="FL305" s="5"/>
      <c r="FM305" s="5"/>
      <c r="FN305" s="5"/>
      <c r="FO305" s="5"/>
      <c r="FP305" s="5"/>
      <c r="FQ305" s="5"/>
      <c r="FR305" s="5"/>
      <c r="FS305" s="5"/>
      <c r="FT305" s="5"/>
      <c r="FU305" s="5"/>
      <c r="FV305" s="5"/>
      <c r="FW305" s="5"/>
      <c r="FX305" s="5"/>
      <c r="FY305" s="5"/>
      <c r="FZ305" s="5"/>
      <c r="GA305" s="5"/>
      <c r="GB305" s="5"/>
      <c r="GC305" s="5"/>
      <c r="GD305" s="5"/>
      <c r="GE305" s="5"/>
      <c r="GF305" s="5"/>
      <c r="GG305" s="5"/>
      <c r="GH305" s="5"/>
      <c r="GI305" s="5"/>
      <c r="GJ305" s="5"/>
      <c r="GK305" s="5"/>
      <c r="GL305" s="5"/>
      <c r="GM305" s="5"/>
      <c r="GN305" s="5"/>
      <c r="GO305" s="5"/>
      <c r="GP305" s="5"/>
      <c r="GQ305" s="5"/>
      <c r="GR305" s="5"/>
      <c r="GS305" s="5"/>
      <c r="GT305" s="5"/>
      <c r="GU305" s="5"/>
      <c r="GV305" s="5"/>
      <c r="GW305" s="5"/>
      <c r="GX305" s="5"/>
      <c r="GY305" s="5"/>
      <c r="GZ305" s="5"/>
      <c r="HA305" s="5"/>
      <c r="HB305" s="5"/>
      <c r="HC305" s="5"/>
      <c r="HD305" s="5"/>
      <c r="HE305" s="5"/>
      <c r="HF305" s="5"/>
      <c r="HG305" s="5"/>
      <c r="HH305" s="5"/>
      <c r="HI305" s="5"/>
      <c r="HJ305" s="5"/>
      <c r="HK305" s="5"/>
      <c r="HL305" s="5"/>
      <c r="HM305" s="5"/>
      <c r="HN305" s="5"/>
      <c r="HO305" s="5"/>
      <c r="HP305" s="5"/>
      <c r="HQ305" s="5"/>
      <c r="HR305" s="5"/>
      <c r="HS305" s="5"/>
    </row>
    <row r="306" spans="1:227" s="6" customFormat="1" ht="24.75" customHeight="1">
      <c r="A306" s="82" t="s">
        <v>89</v>
      </c>
      <c r="B306" s="84"/>
      <c r="C306" s="68">
        <v>2025</v>
      </c>
      <c r="D306" s="15">
        <f t="shared" ref="D306" si="131">SUM(E306:I306)</f>
        <v>11863.3</v>
      </c>
      <c r="E306" s="15">
        <v>0</v>
      </c>
      <c r="F306" s="15">
        <v>0</v>
      </c>
      <c r="G306" s="15">
        <f>0+11863.3</f>
        <v>11863.3</v>
      </c>
      <c r="H306" s="15">
        <v>0</v>
      </c>
      <c r="I306" s="15">
        <v>0</v>
      </c>
      <c r="J306" s="49"/>
      <c r="K306" s="49"/>
      <c r="L306" s="51"/>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c r="ER306" s="5"/>
      <c r="ES306" s="5"/>
      <c r="ET306" s="5"/>
      <c r="EU306" s="5"/>
      <c r="EV306" s="5"/>
      <c r="EW306" s="5"/>
      <c r="EX306" s="5"/>
      <c r="EY306" s="5"/>
      <c r="EZ306" s="5"/>
      <c r="FA306" s="5"/>
      <c r="FB306" s="5"/>
      <c r="FC306" s="5"/>
      <c r="FD306" s="5"/>
      <c r="FE306" s="5"/>
      <c r="FF306" s="5"/>
      <c r="FG306" s="5"/>
      <c r="FH306" s="5"/>
      <c r="FI306" s="5"/>
      <c r="FJ306" s="5"/>
      <c r="FK306" s="5"/>
      <c r="FL306" s="5"/>
      <c r="FM306" s="5"/>
      <c r="FN306" s="5"/>
      <c r="FO306" s="5"/>
      <c r="FP306" s="5"/>
      <c r="FQ306" s="5"/>
      <c r="FR306" s="5"/>
      <c r="FS306" s="5"/>
      <c r="FT306" s="5"/>
      <c r="FU306" s="5"/>
      <c r="FV306" s="5"/>
      <c r="FW306" s="5"/>
      <c r="FX306" s="5"/>
      <c r="FY306" s="5"/>
      <c r="FZ306" s="5"/>
      <c r="GA306" s="5"/>
      <c r="GB306" s="5"/>
      <c r="GC306" s="5"/>
      <c r="GD306" s="5"/>
      <c r="GE306" s="5"/>
      <c r="GF306" s="5"/>
      <c r="GG306" s="5"/>
      <c r="GH306" s="5"/>
      <c r="GI306" s="5"/>
      <c r="GJ306" s="5"/>
      <c r="GK306" s="5"/>
      <c r="GL306" s="5"/>
      <c r="GM306" s="5"/>
      <c r="GN306" s="5"/>
      <c r="GO306" s="5"/>
      <c r="GP306" s="5"/>
      <c r="GQ306" s="5"/>
      <c r="GR306" s="5"/>
      <c r="GS306" s="5"/>
      <c r="GT306" s="5"/>
      <c r="GU306" s="5"/>
      <c r="GV306" s="5"/>
      <c r="GW306" s="5"/>
      <c r="GX306" s="5"/>
      <c r="GY306" s="5"/>
      <c r="GZ306" s="5"/>
      <c r="HA306" s="5"/>
      <c r="HB306" s="5"/>
      <c r="HC306" s="5"/>
      <c r="HD306" s="5"/>
      <c r="HE306" s="5"/>
      <c r="HF306" s="5"/>
      <c r="HG306" s="5"/>
      <c r="HH306" s="5"/>
      <c r="HI306" s="5"/>
      <c r="HJ306" s="5"/>
      <c r="HK306" s="5"/>
      <c r="HL306" s="5"/>
      <c r="HM306" s="5"/>
      <c r="HN306" s="5"/>
      <c r="HO306" s="5"/>
      <c r="HP306" s="5"/>
      <c r="HQ306" s="5"/>
      <c r="HR306" s="5"/>
      <c r="HS306" s="5"/>
    </row>
    <row r="307" spans="1:227" s="6" customFormat="1" ht="25.5" customHeight="1">
      <c r="A307" s="83"/>
      <c r="B307" s="85"/>
      <c r="C307" s="68" t="s">
        <v>16</v>
      </c>
      <c r="D307" s="15">
        <f t="shared" ref="D307:I307" si="132">SUM(D306:D306)</f>
        <v>11863.3</v>
      </c>
      <c r="E307" s="15">
        <f t="shared" si="132"/>
        <v>0</v>
      </c>
      <c r="F307" s="15">
        <f t="shared" si="132"/>
        <v>0</v>
      </c>
      <c r="G307" s="15">
        <f t="shared" si="132"/>
        <v>11863.3</v>
      </c>
      <c r="H307" s="15">
        <f t="shared" si="132"/>
        <v>0</v>
      </c>
      <c r="I307" s="15">
        <f t="shared" si="132"/>
        <v>0</v>
      </c>
      <c r="J307" s="42"/>
      <c r="K307" s="53"/>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c r="FL307" s="5"/>
      <c r="FM307" s="5"/>
      <c r="FN307" s="5"/>
      <c r="FO307" s="5"/>
      <c r="FP307" s="5"/>
      <c r="FQ307" s="5"/>
      <c r="FR307" s="5"/>
      <c r="FS307" s="5"/>
      <c r="FT307" s="5"/>
      <c r="FU307" s="5"/>
      <c r="FV307" s="5"/>
      <c r="FW307" s="5"/>
      <c r="FX307" s="5"/>
      <c r="FY307" s="5"/>
      <c r="FZ307" s="5"/>
      <c r="GA307" s="5"/>
      <c r="GB307" s="5"/>
      <c r="GC307" s="5"/>
      <c r="GD307" s="5"/>
      <c r="GE307" s="5"/>
      <c r="GF307" s="5"/>
      <c r="GG307" s="5"/>
      <c r="GH307" s="5"/>
      <c r="GI307" s="5"/>
      <c r="GJ307" s="5"/>
      <c r="GK307" s="5"/>
      <c r="GL307" s="5"/>
      <c r="GM307" s="5"/>
      <c r="GN307" s="5"/>
      <c r="GO307" s="5"/>
      <c r="GP307" s="5"/>
      <c r="GQ307" s="5"/>
      <c r="GR307" s="5"/>
      <c r="GS307" s="5"/>
      <c r="GT307" s="5"/>
      <c r="GU307" s="5"/>
      <c r="GV307" s="5"/>
      <c r="GW307" s="5"/>
      <c r="GX307" s="5"/>
      <c r="GY307" s="5"/>
      <c r="GZ307" s="5"/>
      <c r="HA307" s="5"/>
      <c r="HB307" s="5"/>
      <c r="HC307" s="5"/>
      <c r="HD307" s="5"/>
      <c r="HE307" s="5"/>
      <c r="HF307" s="5"/>
      <c r="HG307" s="5"/>
      <c r="HH307" s="5"/>
      <c r="HI307" s="5"/>
      <c r="HJ307" s="5"/>
      <c r="HK307" s="5"/>
      <c r="HL307" s="5"/>
      <c r="HM307" s="5"/>
      <c r="HN307" s="5"/>
      <c r="HO307" s="5"/>
      <c r="HP307" s="5"/>
      <c r="HQ307" s="5"/>
      <c r="HR307" s="5"/>
      <c r="HS307" s="5"/>
    </row>
    <row r="308" spans="1:227" s="6" customFormat="1" ht="28.5" customHeight="1">
      <c r="A308" s="86" t="s">
        <v>74</v>
      </c>
      <c r="B308" s="87"/>
      <c r="C308" s="87"/>
      <c r="D308" s="87"/>
      <c r="E308" s="87"/>
      <c r="F308" s="87"/>
      <c r="G308" s="87"/>
      <c r="H308" s="87"/>
      <c r="I308" s="88"/>
      <c r="J308" s="44"/>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s="5"/>
      <c r="FG308" s="5"/>
      <c r="FH308" s="5"/>
      <c r="FI308" s="5"/>
      <c r="FJ308" s="5"/>
      <c r="FK308" s="5"/>
      <c r="FL308" s="5"/>
      <c r="FM308" s="5"/>
      <c r="FN308" s="5"/>
      <c r="FO308" s="5"/>
      <c r="FP308" s="5"/>
      <c r="FQ308" s="5"/>
      <c r="FR308" s="5"/>
      <c r="FS308" s="5"/>
      <c r="FT308" s="5"/>
      <c r="FU308" s="5"/>
      <c r="FV308" s="5"/>
      <c r="FW308" s="5"/>
      <c r="FX308" s="5"/>
      <c r="FY308" s="5"/>
      <c r="FZ308" s="5"/>
      <c r="GA308" s="5"/>
      <c r="GB308" s="5"/>
      <c r="GC308" s="5"/>
      <c r="GD308" s="5"/>
      <c r="GE308" s="5"/>
      <c r="GF308" s="5"/>
      <c r="GG308" s="5"/>
      <c r="GH308" s="5"/>
      <c r="GI308" s="5"/>
      <c r="GJ308" s="5"/>
      <c r="GK308" s="5"/>
      <c r="GL308" s="5"/>
      <c r="GM308" s="5"/>
      <c r="GN308" s="5"/>
      <c r="GO308" s="5"/>
      <c r="GP308" s="5"/>
      <c r="GQ308" s="5"/>
      <c r="GR308" s="5"/>
      <c r="GS308" s="5"/>
      <c r="GT308" s="5"/>
      <c r="GU308" s="5"/>
      <c r="GV308" s="5"/>
      <c r="GW308" s="5"/>
      <c r="GX308" s="5"/>
      <c r="GY308" s="5"/>
      <c r="GZ308" s="5"/>
      <c r="HA308" s="5"/>
      <c r="HB308" s="5"/>
      <c r="HC308" s="5"/>
      <c r="HD308" s="5"/>
      <c r="HE308" s="5"/>
      <c r="HF308" s="5"/>
      <c r="HG308" s="5"/>
      <c r="HH308" s="5"/>
      <c r="HI308" s="5"/>
      <c r="HJ308" s="5"/>
      <c r="HK308" s="5"/>
      <c r="HL308" s="5"/>
      <c r="HM308" s="5"/>
      <c r="HN308" s="5"/>
      <c r="HO308" s="5"/>
      <c r="HP308" s="5"/>
      <c r="HQ308" s="5"/>
      <c r="HR308" s="5"/>
      <c r="HS308" s="5"/>
    </row>
    <row r="309" spans="1:227" s="6" customFormat="1">
      <c r="A309" s="74" t="s">
        <v>16</v>
      </c>
      <c r="B309" s="76"/>
      <c r="C309" s="67">
        <v>2022</v>
      </c>
      <c r="D309" s="16">
        <f t="shared" ref="D309:I310" si="133">D314</f>
        <v>1761.2</v>
      </c>
      <c r="E309" s="16">
        <f t="shared" si="133"/>
        <v>0</v>
      </c>
      <c r="F309" s="16">
        <f t="shared" si="133"/>
        <v>0</v>
      </c>
      <c r="G309" s="16">
        <f t="shared" si="133"/>
        <v>0</v>
      </c>
      <c r="H309" s="16">
        <f t="shared" si="133"/>
        <v>1761.2</v>
      </c>
      <c r="I309" s="16">
        <f t="shared" si="133"/>
        <v>0</v>
      </c>
      <c r="J309" s="40"/>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s="5"/>
      <c r="FG309" s="5"/>
      <c r="FH309" s="5"/>
      <c r="FI309" s="5"/>
      <c r="FJ309" s="5"/>
      <c r="FK309" s="5"/>
      <c r="FL309" s="5"/>
      <c r="FM309" s="5"/>
      <c r="FN309" s="5"/>
      <c r="FO309" s="5"/>
      <c r="FP309" s="5"/>
      <c r="FQ309" s="5"/>
      <c r="FR309" s="5"/>
      <c r="FS309" s="5"/>
      <c r="FT309" s="5"/>
      <c r="FU309" s="5"/>
      <c r="FV309" s="5"/>
      <c r="FW309" s="5"/>
      <c r="FX309" s="5"/>
      <c r="FY309" s="5"/>
      <c r="FZ309" s="5"/>
      <c r="GA309" s="5"/>
      <c r="GB309" s="5"/>
      <c r="GC309" s="5"/>
      <c r="GD309" s="5"/>
      <c r="GE309" s="5"/>
      <c r="GF309" s="5"/>
      <c r="GG309" s="5"/>
      <c r="GH309" s="5"/>
      <c r="GI309" s="5"/>
      <c r="GJ309" s="5"/>
      <c r="GK309" s="5"/>
      <c r="GL309" s="5"/>
      <c r="GM309" s="5"/>
      <c r="GN309" s="5"/>
      <c r="GO309" s="5"/>
      <c r="GP309" s="5"/>
      <c r="GQ309" s="5"/>
      <c r="GR309" s="5"/>
      <c r="GS309" s="5"/>
      <c r="GT309" s="5"/>
      <c r="GU309" s="5"/>
      <c r="GV309" s="5"/>
      <c r="GW309" s="5"/>
      <c r="GX309" s="5"/>
      <c r="GY309" s="5"/>
      <c r="GZ309" s="5"/>
      <c r="HA309" s="5"/>
      <c r="HB309" s="5"/>
      <c r="HC309" s="5"/>
      <c r="HD309" s="5"/>
      <c r="HE309" s="5"/>
      <c r="HF309" s="5"/>
      <c r="HG309" s="5"/>
      <c r="HH309" s="5"/>
      <c r="HI309" s="5"/>
      <c r="HJ309" s="5"/>
      <c r="HK309" s="5"/>
      <c r="HL309" s="5"/>
      <c r="HM309" s="5"/>
      <c r="HN309" s="5"/>
      <c r="HO309" s="5"/>
      <c r="HP309" s="5"/>
      <c r="HQ309" s="5"/>
      <c r="HR309" s="5"/>
      <c r="HS309" s="5"/>
    </row>
    <row r="310" spans="1:227" s="6" customFormat="1">
      <c r="A310" s="78"/>
      <c r="B310" s="76"/>
      <c r="C310" s="67">
        <v>2023</v>
      </c>
      <c r="D310" s="16">
        <f t="shared" si="133"/>
        <v>0</v>
      </c>
      <c r="E310" s="16">
        <f t="shared" si="133"/>
        <v>0</v>
      </c>
      <c r="F310" s="16">
        <f t="shared" si="133"/>
        <v>0</v>
      </c>
      <c r="G310" s="16">
        <f t="shared" si="133"/>
        <v>0</v>
      </c>
      <c r="H310" s="16">
        <f t="shared" si="133"/>
        <v>0</v>
      </c>
      <c r="I310" s="16">
        <f t="shared" si="133"/>
        <v>0</v>
      </c>
      <c r="J310" s="40"/>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c r="FL310" s="5"/>
      <c r="FM310" s="5"/>
      <c r="FN310" s="5"/>
      <c r="FO310" s="5"/>
      <c r="FP310" s="5"/>
      <c r="FQ310" s="5"/>
      <c r="FR310" s="5"/>
      <c r="FS310" s="5"/>
      <c r="FT310" s="5"/>
      <c r="FU310" s="5"/>
      <c r="FV310" s="5"/>
      <c r="FW310" s="5"/>
      <c r="FX310" s="5"/>
      <c r="FY310" s="5"/>
      <c r="FZ310" s="5"/>
      <c r="GA310" s="5"/>
      <c r="GB310" s="5"/>
      <c r="GC310" s="5"/>
      <c r="GD310" s="5"/>
      <c r="GE310" s="5"/>
      <c r="GF310" s="5"/>
      <c r="GG310" s="5"/>
      <c r="GH310" s="5"/>
      <c r="GI310" s="5"/>
      <c r="GJ310" s="5"/>
      <c r="GK310" s="5"/>
      <c r="GL310" s="5"/>
      <c r="GM310" s="5"/>
      <c r="GN310" s="5"/>
      <c r="GO310" s="5"/>
      <c r="GP310" s="5"/>
      <c r="GQ310" s="5"/>
      <c r="GR310" s="5"/>
      <c r="GS310" s="5"/>
      <c r="GT310" s="5"/>
      <c r="GU310" s="5"/>
      <c r="GV310" s="5"/>
      <c r="GW310" s="5"/>
      <c r="GX310" s="5"/>
      <c r="GY310" s="5"/>
      <c r="GZ310" s="5"/>
      <c r="HA310" s="5"/>
      <c r="HB310" s="5"/>
      <c r="HC310" s="5"/>
      <c r="HD310" s="5"/>
      <c r="HE310" s="5"/>
      <c r="HF310" s="5"/>
      <c r="HG310" s="5"/>
      <c r="HH310" s="5"/>
      <c r="HI310" s="5"/>
      <c r="HJ310" s="5"/>
      <c r="HK310" s="5"/>
      <c r="HL310" s="5"/>
      <c r="HM310" s="5"/>
      <c r="HN310" s="5"/>
      <c r="HO310" s="5"/>
      <c r="HP310" s="5"/>
      <c r="HQ310" s="5"/>
      <c r="HR310" s="5"/>
      <c r="HS310" s="5"/>
    </row>
    <row r="311" spans="1:227" s="6" customFormat="1">
      <c r="A311" s="78"/>
      <c r="B311" s="76"/>
      <c r="C311" s="67">
        <v>2024</v>
      </c>
      <c r="D311" s="16">
        <f t="shared" ref="D311:I312" si="134">D316+D319</f>
        <v>0</v>
      </c>
      <c r="E311" s="16">
        <f t="shared" si="134"/>
        <v>0</v>
      </c>
      <c r="F311" s="16">
        <f t="shared" si="134"/>
        <v>0</v>
      </c>
      <c r="G311" s="16">
        <f t="shared" si="134"/>
        <v>0</v>
      </c>
      <c r="H311" s="16">
        <f t="shared" si="134"/>
        <v>0</v>
      </c>
      <c r="I311" s="16">
        <f t="shared" si="134"/>
        <v>0</v>
      </c>
      <c r="J311" s="40"/>
      <c r="L311" s="56"/>
      <c r="M311" s="3"/>
      <c r="N311" s="56"/>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c r="FL311" s="5"/>
      <c r="FM311" s="5"/>
      <c r="FN311" s="5"/>
      <c r="FO311" s="5"/>
      <c r="FP311" s="5"/>
      <c r="FQ311" s="5"/>
      <c r="FR311" s="5"/>
      <c r="FS311" s="5"/>
      <c r="FT311" s="5"/>
      <c r="FU311" s="5"/>
      <c r="FV311" s="5"/>
      <c r="FW311" s="5"/>
      <c r="FX311" s="5"/>
      <c r="FY311" s="5"/>
      <c r="FZ311" s="5"/>
      <c r="GA311" s="5"/>
      <c r="GB311" s="5"/>
      <c r="GC311" s="5"/>
      <c r="GD311" s="5"/>
      <c r="GE311" s="5"/>
      <c r="GF311" s="5"/>
      <c r="GG311" s="5"/>
      <c r="GH311" s="5"/>
      <c r="GI311" s="5"/>
      <c r="GJ311" s="5"/>
      <c r="GK311" s="5"/>
      <c r="GL311" s="5"/>
      <c r="GM311" s="5"/>
      <c r="GN311" s="5"/>
      <c r="GO311" s="5"/>
      <c r="GP311" s="5"/>
      <c r="GQ311" s="5"/>
      <c r="GR311" s="5"/>
      <c r="GS311" s="5"/>
      <c r="GT311" s="5"/>
      <c r="GU311" s="5"/>
      <c r="GV311" s="5"/>
      <c r="GW311" s="5"/>
      <c r="GX311" s="5"/>
      <c r="GY311" s="5"/>
      <c r="GZ311" s="5"/>
      <c r="HA311" s="5"/>
      <c r="HB311" s="5"/>
      <c r="HC311" s="5"/>
      <c r="HD311" s="5"/>
      <c r="HE311" s="5"/>
      <c r="HF311" s="5"/>
      <c r="HG311" s="5"/>
      <c r="HH311" s="5"/>
      <c r="HI311" s="5"/>
      <c r="HJ311" s="5"/>
      <c r="HK311" s="5"/>
      <c r="HL311" s="5"/>
      <c r="HM311" s="5"/>
      <c r="HN311" s="5"/>
      <c r="HO311" s="5"/>
      <c r="HP311" s="5"/>
      <c r="HQ311" s="5"/>
      <c r="HR311" s="5"/>
      <c r="HS311" s="5"/>
    </row>
    <row r="312" spans="1:227" s="6" customFormat="1">
      <c r="A312" s="78"/>
      <c r="B312" s="76"/>
      <c r="C312" s="67">
        <v>2025</v>
      </c>
      <c r="D312" s="16">
        <f>SUM(E312:I312)</f>
        <v>9218.5</v>
      </c>
      <c r="E312" s="16">
        <f t="shared" si="134"/>
        <v>0</v>
      </c>
      <c r="F312" s="16">
        <f t="shared" si="134"/>
        <v>0</v>
      </c>
      <c r="G312" s="16">
        <f t="shared" si="134"/>
        <v>2300</v>
      </c>
      <c r="H312" s="16">
        <f t="shared" si="134"/>
        <v>6918.5</v>
      </c>
      <c r="I312" s="16">
        <f t="shared" si="134"/>
        <v>0</v>
      </c>
      <c r="J312" s="40"/>
      <c r="K312" s="40"/>
      <c r="L312" s="53"/>
      <c r="M312" s="53"/>
      <c r="N312" s="53"/>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c r="FL312" s="5"/>
      <c r="FM312" s="5"/>
      <c r="FN312" s="5"/>
      <c r="FO312" s="5"/>
      <c r="FP312" s="5"/>
      <c r="FQ312" s="5"/>
      <c r="FR312" s="5"/>
      <c r="FS312" s="5"/>
      <c r="FT312" s="5"/>
      <c r="FU312" s="5"/>
      <c r="FV312" s="5"/>
      <c r="FW312" s="5"/>
      <c r="FX312" s="5"/>
      <c r="FY312" s="5"/>
      <c r="FZ312" s="5"/>
      <c r="GA312" s="5"/>
      <c r="GB312" s="5"/>
      <c r="GC312" s="5"/>
      <c r="GD312" s="5"/>
      <c r="GE312" s="5"/>
      <c r="GF312" s="5"/>
      <c r="GG312" s="5"/>
      <c r="GH312" s="5"/>
      <c r="GI312" s="5"/>
      <c r="GJ312" s="5"/>
      <c r="GK312" s="5"/>
      <c r="GL312" s="5"/>
      <c r="GM312" s="5"/>
      <c r="GN312" s="5"/>
      <c r="GO312" s="5"/>
      <c r="GP312" s="5"/>
      <c r="GQ312" s="5"/>
      <c r="GR312" s="5"/>
      <c r="GS312" s="5"/>
      <c r="GT312" s="5"/>
      <c r="GU312" s="5"/>
      <c r="GV312" s="5"/>
      <c r="GW312" s="5"/>
      <c r="GX312" s="5"/>
      <c r="GY312" s="5"/>
      <c r="GZ312" s="5"/>
      <c r="HA312" s="5"/>
      <c r="HB312" s="5"/>
      <c r="HC312" s="5"/>
      <c r="HD312" s="5"/>
      <c r="HE312" s="5"/>
      <c r="HF312" s="5"/>
      <c r="HG312" s="5"/>
      <c r="HH312" s="5"/>
      <c r="HI312" s="5"/>
      <c r="HJ312" s="5"/>
      <c r="HK312" s="5"/>
      <c r="HL312" s="5"/>
      <c r="HM312" s="5"/>
      <c r="HN312" s="5"/>
      <c r="HO312" s="5"/>
      <c r="HP312" s="5"/>
      <c r="HQ312" s="5"/>
      <c r="HR312" s="5"/>
      <c r="HS312" s="5"/>
    </row>
    <row r="313" spans="1:227" s="6" customFormat="1">
      <c r="A313" s="75"/>
      <c r="B313" s="76"/>
      <c r="C313" s="67" t="s">
        <v>16</v>
      </c>
      <c r="D313" s="16">
        <f t="shared" ref="D313:I313" si="135">SUM(D309:D312)</f>
        <v>10979.7</v>
      </c>
      <c r="E313" s="16">
        <f t="shared" si="135"/>
        <v>0</v>
      </c>
      <c r="F313" s="16">
        <f t="shared" si="135"/>
        <v>0</v>
      </c>
      <c r="G313" s="16">
        <f t="shared" si="135"/>
        <v>2300</v>
      </c>
      <c r="H313" s="16">
        <f t="shared" si="135"/>
        <v>8679.7000000000007</v>
      </c>
      <c r="I313" s="16">
        <f t="shared" si="135"/>
        <v>0</v>
      </c>
      <c r="J313" s="40"/>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c r="FL313" s="5"/>
      <c r="FM313" s="5"/>
      <c r="FN313" s="5"/>
      <c r="FO313" s="5"/>
      <c r="FP313" s="5"/>
      <c r="FQ313" s="5"/>
      <c r="FR313" s="5"/>
      <c r="FS313" s="5"/>
      <c r="FT313" s="5"/>
      <c r="FU313" s="5"/>
      <c r="FV313" s="5"/>
      <c r="FW313" s="5"/>
      <c r="FX313" s="5"/>
      <c r="FY313" s="5"/>
      <c r="FZ313" s="5"/>
      <c r="GA313" s="5"/>
      <c r="GB313" s="5"/>
      <c r="GC313" s="5"/>
      <c r="GD313" s="5"/>
      <c r="GE313" s="5"/>
      <c r="GF313" s="5"/>
      <c r="GG313" s="5"/>
      <c r="GH313" s="5"/>
      <c r="GI313" s="5"/>
      <c r="GJ313" s="5"/>
      <c r="GK313" s="5"/>
      <c r="GL313" s="5"/>
      <c r="GM313" s="5"/>
      <c r="GN313" s="5"/>
      <c r="GO313" s="5"/>
      <c r="GP313" s="5"/>
      <c r="GQ313" s="5"/>
      <c r="GR313" s="5"/>
      <c r="GS313" s="5"/>
      <c r="GT313" s="5"/>
      <c r="GU313" s="5"/>
      <c r="GV313" s="5"/>
      <c r="GW313" s="5"/>
      <c r="GX313" s="5"/>
      <c r="GY313" s="5"/>
      <c r="GZ313" s="5"/>
      <c r="HA313" s="5"/>
      <c r="HB313" s="5"/>
      <c r="HC313" s="5"/>
      <c r="HD313" s="5"/>
      <c r="HE313" s="5"/>
      <c r="HF313" s="5"/>
      <c r="HG313" s="5"/>
      <c r="HH313" s="5"/>
      <c r="HI313" s="5"/>
      <c r="HJ313" s="5"/>
      <c r="HK313" s="5"/>
      <c r="HL313" s="5"/>
      <c r="HM313" s="5"/>
      <c r="HN313" s="5"/>
      <c r="HO313" s="5"/>
      <c r="HP313" s="5"/>
      <c r="HQ313" s="5"/>
      <c r="HR313" s="5"/>
      <c r="HS313" s="5"/>
    </row>
    <row r="314" spans="1:227" s="6" customFormat="1" ht="18.75" customHeight="1">
      <c r="A314" s="70" t="s">
        <v>55</v>
      </c>
      <c r="B314" s="73"/>
      <c r="C314" s="68">
        <v>2022</v>
      </c>
      <c r="D314" s="15">
        <f>SUM(E314:I314)</f>
        <v>1761.2</v>
      </c>
      <c r="E314" s="15">
        <v>0</v>
      </c>
      <c r="F314" s="15">
        <v>0</v>
      </c>
      <c r="G314" s="15">
        <v>0</v>
      </c>
      <c r="H314" s="15">
        <v>1761.2</v>
      </c>
      <c r="I314" s="15">
        <v>0</v>
      </c>
      <c r="J314" s="42"/>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s="5"/>
      <c r="FG314" s="5"/>
      <c r="FH314" s="5"/>
      <c r="FI314" s="5"/>
      <c r="FJ314" s="5"/>
      <c r="FK314" s="5"/>
      <c r="FL314" s="5"/>
      <c r="FM314" s="5"/>
      <c r="FN314" s="5"/>
      <c r="FO314" s="5"/>
      <c r="FP314" s="5"/>
      <c r="FQ314" s="5"/>
      <c r="FR314" s="5"/>
      <c r="FS314" s="5"/>
      <c r="FT314" s="5"/>
      <c r="FU314" s="5"/>
      <c r="FV314" s="5"/>
      <c r="FW314" s="5"/>
      <c r="FX314" s="5"/>
      <c r="FY314" s="5"/>
      <c r="FZ314" s="5"/>
      <c r="GA314" s="5"/>
      <c r="GB314" s="5"/>
      <c r="GC314" s="5"/>
      <c r="GD314" s="5"/>
      <c r="GE314" s="5"/>
      <c r="GF314" s="5"/>
      <c r="GG314" s="5"/>
      <c r="GH314" s="5"/>
      <c r="GI314" s="5"/>
      <c r="GJ314" s="5"/>
      <c r="GK314" s="5"/>
      <c r="GL314" s="5"/>
      <c r="GM314" s="5"/>
      <c r="GN314" s="5"/>
      <c r="GO314" s="5"/>
      <c r="GP314" s="5"/>
      <c r="GQ314" s="5"/>
      <c r="GR314" s="5"/>
      <c r="GS314" s="5"/>
      <c r="GT314" s="5"/>
      <c r="GU314" s="5"/>
      <c r="GV314" s="5"/>
      <c r="GW314" s="5"/>
      <c r="GX314" s="5"/>
      <c r="GY314" s="5"/>
      <c r="GZ314" s="5"/>
      <c r="HA314" s="5"/>
      <c r="HB314" s="5"/>
      <c r="HC314" s="5"/>
      <c r="HD314" s="5"/>
      <c r="HE314" s="5"/>
      <c r="HF314" s="5"/>
      <c r="HG314" s="5"/>
      <c r="HH314" s="5"/>
      <c r="HI314" s="5"/>
      <c r="HJ314" s="5"/>
      <c r="HK314" s="5"/>
      <c r="HL314" s="5"/>
      <c r="HM314" s="5"/>
      <c r="HN314" s="5"/>
      <c r="HO314" s="5"/>
      <c r="HP314" s="5"/>
      <c r="HQ314" s="5"/>
      <c r="HR314" s="5"/>
      <c r="HS314" s="5"/>
    </row>
    <row r="315" spans="1:227" s="6" customFormat="1">
      <c r="A315" s="71"/>
      <c r="B315" s="73"/>
      <c r="C315" s="68">
        <v>2023</v>
      </c>
      <c r="D315" s="15">
        <f>SUM(E315:I315)</f>
        <v>0</v>
      </c>
      <c r="E315" s="15">
        <v>0</v>
      </c>
      <c r="F315" s="15">
        <v>0</v>
      </c>
      <c r="G315" s="15">
        <v>0</v>
      </c>
      <c r="H315" s="15">
        <v>0</v>
      </c>
      <c r="I315" s="15">
        <v>0</v>
      </c>
      <c r="J315" s="42"/>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c r="EV315" s="5"/>
      <c r="EW315" s="5"/>
      <c r="EX315" s="5"/>
      <c r="EY315" s="5"/>
      <c r="EZ315" s="5"/>
      <c r="FA315" s="5"/>
      <c r="FB315" s="5"/>
      <c r="FC315" s="5"/>
      <c r="FD315" s="5"/>
      <c r="FE315" s="5"/>
      <c r="FF315" s="5"/>
      <c r="FG315" s="5"/>
      <c r="FH315" s="5"/>
      <c r="FI315" s="5"/>
      <c r="FJ315" s="5"/>
      <c r="FK315" s="5"/>
      <c r="FL315" s="5"/>
      <c r="FM315" s="5"/>
      <c r="FN315" s="5"/>
      <c r="FO315" s="5"/>
      <c r="FP315" s="5"/>
      <c r="FQ315" s="5"/>
      <c r="FR315" s="5"/>
      <c r="FS315" s="5"/>
      <c r="FT315" s="5"/>
      <c r="FU315" s="5"/>
      <c r="FV315" s="5"/>
      <c r="FW315" s="5"/>
      <c r="FX315" s="5"/>
      <c r="FY315" s="5"/>
      <c r="FZ315" s="5"/>
      <c r="GA315" s="5"/>
      <c r="GB315" s="5"/>
      <c r="GC315" s="5"/>
      <c r="GD315" s="5"/>
      <c r="GE315" s="5"/>
      <c r="GF315" s="5"/>
      <c r="GG315" s="5"/>
      <c r="GH315" s="5"/>
      <c r="GI315" s="5"/>
      <c r="GJ315" s="5"/>
      <c r="GK315" s="5"/>
      <c r="GL315" s="5"/>
      <c r="GM315" s="5"/>
      <c r="GN315" s="5"/>
      <c r="GO315" s="5"/>
      <c r="GP315" s="5"/>
      <c r="GQ315" s="5"/>
      <c r="GR315" s="5"/>
      <c r="GS315" s="5"/>
      <c r="GT315" s="5"/>
      <c r="GU315" s="5"/>
      <c r="GV315" s="5"/>
      <c r="GW315" s="5"/>
      <c r="GX315" s="5"/>
      <c r="GY315" s="5"/>
      <c r="GZ315" s="5"/>
      <c r="HA315" s="5"/>
      <c r="HB315" s="5"/>
      <c r="HC315" s="5"/>
      <c r="HD315" s="5"/>
      <c r="HE315" s="5"/>
      <c r="HF315" s="5"/>
      <c r="HG315" s="5"/>
      <c r="HH315" s="5"/>
      <c r="HI315" s="5"/>
      <c r="HJ315" s="5"/>
      <c r="HK315" s="5"/>
      <c r="HL315" s="5"/>
      <c r="HM315" s="5"/>
      <c r="HN315" s="5"/>
      <c r="HO315" s="5"/>
      <c r="HP315" s="5"/>
      <c r="HQ315" s="5"/>
      <c r="HR315" s="5"/>
      <c r="HS315" s="5"/>
    </row>
    <row r="316" spans="1:227" s="6" customFormat="1">
      <c r="A316" s="71"/>
      <c r="B316" s="73"/>
      <c r="C316" s="68">
        <v>2024</v>
      </c>
      <c r="D316" s="15">
        <f>SUM(E316:I316)</f>
        <v>0</v>
      </c>
      <c r="E316" s="15">
        <v>0</v>
      </c>
      <c r="F316" s="15">
        <v>0</v>
      </c>
      <c r="G316" s="15">
        <v>0</v>
      </c>
      <c r="H316" s="15">
        <v>0</v>
      </c>
      <c r="I316" s="15">
        <v>0</v>
      </c>
      <c r="J316" s="42"/>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s="5"/>
      <c r="FG316" s="5"/>
      <c r="FH316" s="5"/>
      <c r="FI316" s="5"/>
      <c r="FJ316" s="5"/>
      <c r="FK316" s="5"/>
      <c r="FL316" s="5"/>
      <c r="FM316" s="5"/>
      <c r="FN316" s="5"/>
      <c r="FO316" s="5"/>
      <c r="FP316" s="5"/>
      <c r="FQ316" s="5"/>
      <c r="FR316" s="5"/>
      <c r="FS316" s="5"/>
      <c r="FT316" s="5"/>
      <c r="FU316" s="5"/>
      <c r="FV316" s="5"/>
      <c r="FW316" s="5"/>
      <c r="FX316" s="5"/>
      <c r="FY316" s="5"/>
      <c r="FZ316" s="5"/>
      <c r="GA316" s="5"/>
      <c r="GB316" s="5"/>
      <c r="GC316" s="5"/>
      <c r="GD316" s="5"/>
      <c r="GE316" s="5"/>
      <c r="GF316" s="5"/>
      <c r="GG316" s="5"/>
      <c r="GH316" s="5"/>
      <c r="GI316" s="5"/>
      <c r="GJ316" s="5"/>
      <c r="GK316" s="5"/>
      <c r="GL316" s="5"/>
      <c r="GM316" s="5"/>
      <c r="GN316" s="5"/>
      <c r="GO316" s="5"/>
      <c r="GP316" s="5"/>
      <c r="GQ316" s="5"/>
      <c r="GR316" s="5"/>
      <c r="GS316" s="5"/>
      <c r="GT316" s="5"/>
      <c r="GU316" s="5"/>
      <c r="GV316" s="5"/>
      <c r="GW316" s="5"/>
      <c r="GX316" s="5"/>
      <c r="GY316" s="5"/>
      <c r="GZ316" s="5"/>
      <c r="HA316" s="5"/>
      <c r="HB316" s="5"/>
      <c r="HC316" s="5"/>
      <c r="HD316" s="5"/>
      <c r="HE316" s="5"/>
      <c r="HF316" s="5"/>
      <c r="HG316" s="5"/>
      <c r="HH316" s="5"/>
      <c r="HI316" s="5"/>
      <c r="HJ316" s="5"/>
      <c r="HK316" s="5"/>
      <c r="HL316" s="5"/>
      <c r="HM316" s="5"/>
      <c r="HN316" s="5"/>
      <c r="HO316" s="5"/>
      <c r="HP316" s="5"/>
      <c r="HQ316" s="5"/>
      <c r="HR316" s="5"/>
      <c r="HS316" s="5"/>
    </row>
    <row r="317" spans="1:227" s="6" customFormat="1">
      <c r="A317" s="71"/>
      <c r="B317" s="73"/>
      <c r="C317" s="68">
        <v>2025</v>
      </c>
      <c r="D317" s="15">
        <f>SUM(E317:I317)</f>
        <v>2500</v>
      </c>
      <c r="E317" s="15">
        <v>0</v>
      </c>
      <c r="F317" s="15">
        <v>0</v>
      </c>
      <c r="G317" s="15">
        <v>2300</v>
      </c>
      <c r="H317" s="15">
        <v>200</v>
      </c>
      <c r="I317" s="15">
        <v>0</v>
      </c>
      <c r="J317" s="42"/>
      <c r="K317" s="42"/>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c r="EV317" s="5"/>
      <c r="EW317" s="5"/>
      <c r="EX317" s="5"/>
      <c r="EY317" s="5"/>
      <c r="EZ317" s="5"/>
      <c r="FA317" s="5"/>
      <c r="FB317" s="5"/>
      <c r="FC317" s="5"/>
      <c r="FD317" s="5"/>
      <c r="FE317" s="5"/>
      <c r="FF317" s="5"/>
      <c r="FG317" s="5"/>
      <c r="FH317" s="5"/>
      <c r="FI317" s="5"/>
      <c r="FJ317" s="5"/>
      <c r="FK317" s="5"/>
      <c r="FL317" s="5"/>
      <c r="FM317" s="5"/>
      <c r="FN317" s="5"/>
      <c r="FO317" s="5"/>
      <c r="FP317" s="5"/>
      <c r="FQ317" s="5"/>
      <c r="FR317" s="5"/>
      <c r="FS317" s="5"/>
      <c r="FT317" s="5"/>
      <c r="FU317" s="5"/>
      <c r="FV317" s="5"/>
      <c r="FW317" s="5"/>
      <c r="FX317" s="5"/>
      <c r="FY317" s="5"/>
      <c r="FZ317" s="5"/>
      <c r="GA317" s="5"/>
      <c r="GB317" s="5"/>
      <c r="GC317" s="5"/>
      <c r="GD317" s="5"/>
      <c r="GE317" s="5"/>
      <c r="GF317" s="5"/>
      <c r="GG317" s="5"/>
      <c r="GH317" s="5"/>
      <c r="GI317" s="5"/>
      <c r="GJ317" s="5"/>
      <c r="GK317" s="5"/>
      <c r="GL317" s="5"/>
      <c r="GM317" s="5"/>
      <c r="GN317" s="5"/>
      <c r="GO317" s="5"/>
      <c r="GP317" s="5"/>
      <c r="GQ317" s="5"/>
      <c r="GR317" s="5"/>
      <c r="GS317" s="5"/>
      <c r="GT317" s="5"/>
      <c r="GU317" s="5"/>
      <c r="GV317" s="5"/>
      <c r="GW317" s="5"/>
      <c r="GX317" s="5"/>
      <c r="GY317" s="5"/>
      <c r="GZ317" s="5"/>
      <c r="HA317" s="5"/>
      <c r="HB317" s="5"/>
      <c r="HC317" s="5"/>
      <c r="HD317" s="5"/>
      <c r="HE317" s="5"/>
      <c r="HF317" s="5"/>
      <c r="HG317" s="5"/>
      <c r="HH317" s="5"/>
      <c r="HI317" s="5"/>
      <c r="HJ317" s="5"/>
      <c r="HK317" s="5"/>
      <c r="HL317" s="5"/>
      <c r="HM317" s="5"/>
      <c r="HN317" s="5"/>
      <c r="HO317" s="5"/>
      <c r="HP317" s="5"/>
      <c r="HQ317" s="5"/>
      <c r="HR317" s="5"/>
      <c r="HS317" s="5"/>
    </row>
    <row r="318" spans="1:227" s="6" customFormat="1">
      <c r="A318" s="72"/>
      <c r="B318" s="73"/>
      <c r="C318" s="68" t="s">
        <v>16</v>
      </c>
      <c r="D318" s="15">
        <f t="shared" ref="D318:I318" si="136">SUM(D314:D317)</f>
        <v>4261.2</v>
      </c>
      <c r="E318" s="15">
        <f t="shared" si="136"/>
        <v>0</v>
      </c>
      <c r="F318" s="15">
        <f t="shared" si="136"/>
        <v>0</v>
      </c>
      <c r="G318" s="15">
        <f t="shared" si="136"/>
        <v>2300</v>
      </c>
      <c r="H318" s="15">
        <f t="shared" si="136"/>
        <v>1961.2</v>
      </c>
      <c r="I318" s="15">
        <f t="shared" si="136"/>
        <v>0</v>
      </c>
      <c r="J318" s="42"/>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c r="EV318" s="5"/>
      <c r="EW318" s="5"/>
      <c r="EX318" s="5"/>
      <c r="EY318" s="5"/>
      <c r="EZ318" s="5"/>
      <c r="FA318" s="5"/>
      <c r="FB318" s="5"/>
      <c r="FC318" s="5"/>
      <c r="FD318" s="5"/>
      <c r="FE318" s="5"/>
      <c r="FF318" s="5"/>
      <c r="FG318" s="5"/>
      <c r="FH318" s="5"/>
      <c r="FI318" s="5"/>
      <c r="FJ318" s="5"/>
      <c r="FK318" s="5"/>
      <c r="FL318" s="5"/>
      <c r="FM318" s="5"/>
      <c r="FN318" s="5"/>
      <c r="FO318" s="5"/>
      <c r="FP318" s="5"/>
      <c r="FQ318" s="5"/>
      <c r="FR318" s="5"/>
      <c r="FS318" s="5"/>
      <c r="FT318" s="5"/>
      <c r="FU318" s="5"/>
      <c r="FV318" s="5"/>
      <c r="FW318" s="5"/>
      <c r="FX318" s="5"/>
      <c r="FY318" s="5"/>
      <c r="FZ318" s="5"/>
      <c r="GA318" s="5"/>
      <c r="GB318" s="5"/>
      <c r="GC318" s="5"/>
      <c r="GD318" s="5"/>
      <c r="GE318" s="5"/>
      <c r="GF318" s="5"/>
      <c r="GG318" s="5"/>
      <c r="GH318" s="5"/>
      <c r="GI318" s="5"/>
      <c r="GJ318" s="5"/>
      <c r="GK318" s="5"/>
      <c r="GL318" s="5"/>
      <c r="GM318" s="5"/>
      <c r="GN318" s="5"/>
      <c r="GO318" s="5"/>
      <c r="GP318" s="5"/>
      <c r="GQ318" s="5"/>
      <c r="GR318" s="5"/>
      <c r="GS318" s="5"/>
      <c r="GT318" s="5"/>
      <c r="GU318" s="5"/>
      <c r="GV318" s="5"/>
      <c r="GW318" s="5"/>
      <c r="GX318" s="5"/>
      <c r="GY318" s="5"/>
      <c r="GZ318" s="5"/>
      <c r="HA318" s="5"/>
      <c r="HB318" s="5"/>
      <c r="HC318" s="5"/>
      <c r="HD318" s="5"/>
      <c r="HE318" s="5"/>
      <c r="HF318" s="5"/>
      <c r="HG318" s="5"/>
      <c r="HH318" s="5"/>
      <c r="HI318" s="5"/>
      <c r="HJ318" s="5"/>
      <c r="HK318" s="5"/>
      <c r="HL318" s="5"/>
      <c r="HM318" s="5"/>
      <c r="HN318" s="5"/>
      <c r="HO318" s="5"/>
      <c r="HP318" s="5"/>
      <c r="HQ318" s="5"/>
      <c r="HR318" s="5"/>
      <c r="HS318" s="5"/>
    </row>
    <row r="319" spans="1:227" s="6" customFormat="1" ht="18" customHeight="1">
      <c r="A319" s="70" t="s">
        <v>20</v>
      </c>
      <c r="B319" s="79"/>
      <c r="C319" s="68">
        <v>2024</v>
      </c>
      <c r="D319" s="15">
        <f>SUM(E319:I319)</f>
        <v>0</v>
      </c>
      <c r="E319" s="15">
        <v>0</v>
      </c>
      <c r="F319" s="15">
        <v>0</v>
      </c>
      <c r="G319" s="15">
        <v>0</v>
      </c>
      <c r="H319" s="15">
        <v>0</v>
      </c>
      <c r="I319" s="15">
        <v>0</v>
      </c>
      <c r="J319" s="42"/>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c r="FL319" s="5"/>
      <c r="FM319" s="5"/>
      <c r="FN319" s="5"/>
      <c r="FO319" s="5"/>
      <c r="FP319" s="5"/>
      <c r="FQ319" s="5"/>
      <c r="FR319" s="5"/>
      <c r="FS319" s="5"/>
      <c r="FT319" s="5"/>
      <c r="FU319" s="5"/>
      <c r="FV319" s="5"/>
      <c r="FW319" s="5"/>
      <c r="FX319" s="5"/>
      <c r="FY319" s="5"/>
      <c r="FZ319" s="5"/>
      <c r="GA319" s="5"/>
      <c r="GB319" s="5"/>
      <c r="GC319" s="5"/>
      <c r="GD319" s="5"/>
      <c r="GE319" s="5"/>
      <c r="GF319" s="5"/>
      <c r="GG319" s="5"/>
      <c r="GH319" s="5"/>
      <c r="GI319" s="5"/>
      <c r="GJ319" s="5"/>
      <c r="GK319" s="5"/>
      <c r="GL319" s="5"/>
      <c r="GM319" s="5"/>
      <c r="GN319" s="5"/>
      <c r="GO319" s="5"/>
      <c r="GP319" s="5"/>
      <c r="GQ319" s="5"/>
      <c r="GR319" s="5"/>
      <c r="GS319" s="5"/>
      <c r="GT319" s="5"/>
      <c r="GU319" s="5"/>
      <c r="GV319" s="5"/>
      <c r="GW319" s="5"/>
      <c r="GX319" s="5"/>
      <c r="GY319" s="5"/>
      <c r="GZ319" s="5"/>
      <c r="HA319" s="5"/>
      <c r="HB319" s="5"/>
      <c r="HC319" s="5"/>
      <c r="HD319" s="5"/>
      <c r="HE319" s="5"/>
      <c r="HF319" s="5"/>
      <c r="HG319" s="5"/>
      <c r="HH319" s="5"/>
      <c r="HI319" s="5"/>
      <c r="HJ319" s="5"/>
      <c r="HK319" s="5"/>
      <c r="HL319" s="5"/>
      <c r="HM319" s="5"/>
      <c r="HN319" s="5"/>
      <c r="HO319" s="5"/>
      <c r="HP319" s="5"/>
      <c r="HQ319" s="5"/>
      <c r="HR319" s="5"/>
      <c r="HS319" s="5"/>
    </row>
    <row r="320" spans="1:227" s="6" customFormat="1" ht="18" customHeight="1">
      <c r="A320" s="71"/>
      <c r="B320" s="81"/>
      <c r="C320" s="68">
        <v>2025</v>
      </c>
      <c r="D320" s="15">
        <f>SUM(E320:I320)</f>
        <v>6718.5</v>
      </c>
      <c r="E320" s="15">
        <v>0</v>
      </c>
      <c r="F320" s="15">
        <v>0</v>
      </c>
      <c r="G320" s="15">
        <v>0</v>
      </c>
      <c r="H320" s="15">
        <f>6300+418.5</f>
        <v>6718.5</v>
      </c>
      <c r="I320" s="15">
        <v>0</v>
      </c>
      <c r="J320" s="42"/>
      <c r="K320" s="42"/>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c r="DS320" s="5"/>
      <c r="DT320" s="5"/>
      <c r="DU320" s="5"/>
      <c r="DV320" s="5"/>
      <c r="DW320" s="5"/>
      <c r="DX320" s="5"/>
      <c r="DY320" s="5"/>
      <c r="DZ320" s="5"/>
      <c r="EA320" s="5"/>
      <c r="EB320" s="5"/>
      <c r="EC320" s="5"/>
      <c r="ED320" s="5"/>
      <c r="EE320" s="5"/>
      <c r="EF320" s="5"/>
      <c r="EG320" s="5"/>
      <c r="EH320" s="5"/>
      <c r="EI320" s="5"/>
      <c r="EJ320" s="5"/>
      <c r="EK320" s="5"/>
      <c r="EL320" s="5"/>
      <c r="EM320" s="5"/>
      <c r="EN320" s="5"/>
      <c r="EO320" s="5"/>
      <c r="EP320" s="5"/>
      <c r="EQ320" s="5"/>
      <c r="ER320" s="5"/>
      <c r="ES320" s="5"/>
      <c r="ET320" s="5"/>
      <c r="EU320" s="5"/>
      <c r="EV320" s="5"/>
      <c r="EW320" s="5"/>
      <c r="EX320" s="5"/>
      <c r="EY320" s="5"/>
      <c r="EZ320" s="5"/>
      <c r="FA320" s="5"/>
      <c r="FB320" s="5"/>
      <c r="FC320" s="5"/>
      <c r="FD320" s="5"/>
      <c r="FE320" s="5"/>
      <c r="FF320" s="5"/>
      <c r="FG320" s="5"/>
      <c r="FH320" s="5"/>
      <c r="FI320" s="5"/>
      <c r="FJ320" s="5"/>
      <c r="FK320" s="5"/>
      <c r="FL320" s="5"/>
      <c r="FM320" s="5"/>
      <c r="FN320" s="5"/>
      <c r="FO320" s="5"/>
      <c r="FP320" s="5"/>
      <c r="FQ320" s="5"/>
      <c r="FR320" s="5"/>
      <c r="FS320" s="5"/>
      <c r="FT320" s="5"/>
      <c r="FU320" s="5"/>
      <c r="FV320" s="5"/>
      <c r="FW320" s="5"/>
      <c r="FX320" s="5"/>
      <c r="FY320" s="5"/>
      <c r="FZ320" s="5"/>
      <c r="GA320" s="5"/>
      <c r="GB320" s="5"/>
      <c r="GC320" s="5"/>
      <c r="GD320" s="5"/>
      <c r="GE320" s="5"/>
      <c r="GF320" s="5"/>
      <c r="GG320" s="5"/>
      <c r="GH320" s="5"/>
      <c r="GI320" s="5"/>
      <c r="GJ320" s="5"/>
      <c r="GK320" s="5"/>
      <c r="GL320" s="5"/>
      <c r="GM320" s="5"/>
      <c r="GN320" s="5"/>
      <c r="GO320" s="5"/>
      <c r="GP320" s="5"/>
      <c r="GQ320" s="5"/>
      <c r="GR320" s="5"/>
      <c r="GS320" s="5"/>
      <c r="GT320" s="5"/>
      <c r="GU320" s="5"/>
      <c r="GV320" s="5"/>
      <c r="GW320" s="5"/>
      <c r="GX320" s="5"/>
      <c r="GY320" s="5"/>
      <c r="GZ320" s="5"/>
      <c r="HA320" s="5"/>
      <c r="HB320" s="5"/>
      <c r="HC320" s="5"/>
      <c r="HD320" s="5"/>
      <c r="HE320" s="5"/>
      <c r="HF320" s="5"/>
      <c r="HG320" s="5"/>
      <c r="HH320" s="5"/>
      <c r="HI320" s="5"/>
      <c r="HJ320" s="5"/>
      <c r="HK320" s="5"/>
      <c r="HL320" s="5"/>
      <c r="HM320" s="5"/>
      <c r="HN320" s="5"/>
      <c r="HO320" s="5"/>
      <c r="HP320" s="5"/>
      <c r="HQ320" s="5"/>
      <c r="HR320" s="5"/>
      <c r="HS320" s="5"/>
    </row>
    <row r="321" spans="1:227" s="6" customFormat="1" ht="21" customHeight="1">
      <c r="A321" s="72"/>
      <c r="B321" s="80"/>
      <c r="C321" s="68" t="s">
        <v>16</v>
      </c>
      <c r="D321" s="15">
        <f t="shared" ref="D321:I321" si="137">SUM(D319:D320)</f>
        <v>6718.5</v>
      </c>
      <c r="E321" s="15">
        <f t="shared" si="137"/>
        <v>0</v>
      </c>
      <c r="F321" s="15">
        <f t="shared" si="137"/>
        <v>0</v>
      </c>
      <c r="G321" s="15">
        <f t="shared" si="137"/>
        <v>0</v>
      </c>
      <c r="H321" s="15">
        <f t="shared" si="137"/>
        <v>6718.5</v>
      </c>
      <c r="I321" s="15">
        <f t="shared" si="137"/>
        <v>0</v>
      </c>
      <c r="J321" s="42"/>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c r="DQ321" s="5"/>
      <c r="DR321" s="5"/>
      <c r="DS321" s="5"/>
      <c r="DT321" s="5"/>
      <c r="DU321" s="5"/>
      <c r="DV321" s="5"/>
      <c r="DW321" s="5"/>
      <c r="DX321" s="5"/>
      <c r="DY321" s="5"/>
      <c r="DZ321" s="5"/>
      <c r="EA321" s="5"/>
      <c r="EB321" s="5"/>
      <c r="EC321" s="5"/>
      <c r="ED321" s="5"/>
      <c r="EE321" s="5"/>
      <c r="EF321" s="5"/>
      <c r="EG321" s="5"/>
      <c r="EH321" s="5"/>
      <c r="EI321" s="5"/>
      <c r="EJ321" s="5"/>
      <c r="EK321" s="5"/>
      <c r="EL321" s="5"/>
      <c r="EM321" s="5"/>
      <c r="EN321" s="5"/>
      <c r="EO321" s="5"/>
      <c r="EP321" s="5"/>
      <c r="EQ321" s="5"/>
      <c r="ER321" s="5"/>
      <c r="ES321" s="5"/>
      <c r="ET321" s="5"/>
      <c r="EU321" s="5"/>
      <c r="EV321" s="5"/>
      <c r="EW321" s="5"/>
      <c r="EX321" s="5"/>
      <c r="EY321" s="5"/>
      <c r="EZ321" s="5"/>
      <c r="FA321" s="5"/>
      <c r="FB321" s="5"/>
      <c r="FC321" s="5"/>
      <c r="FD321" s="5"/>
      <c r="FE321" s="5"/>
      <c r="FF321" s="5"/>
      <c r="FG321" s="5"/>
      <c r="FH321" s="5"/>
      <c r="FI321" s="5"/>
      <c r="FJ321" s="5"/>
      <c r="FK321" s="5"/>
      <c r="FL321" s="5"/>
      <c r="FM321" s="5"/>
      <c r="FN321" s="5"/>
      <c r="FO321" s="5"/>
      <c r="FP321" s="5"/>
      <c r="FQ321" s="5"/>
      <c r="FR321" s="5"/>
      <c r="FS321" s="5"/>
      <c r="FT321" s="5"/>
      <c r="FU321" s="5"/>
      <c r="FV321" s="5"/>
      <c r="FW321" s="5"/>
      <c r="FX321" s="5"/>
      <c r="FY321" s="5"/>
      <c r="FZ321" s="5"/>
      <c r="GA321" s="5"/>
      <c r="GB321" s="5"/>
      <c r="GC321" s="5"/>
      <c r="GD321" s="5"/>
      <c r="GE321" s="5"/>
      <c r="GF321" s="5"/>
      <c r="GG321" s="5"/>
      <c r="GH321" s="5"/>
      <c r="GI321" s="5"/>
      <c r="GJ321" s="5"/>
      <c r="GK321" s="5"/>
      <c r="GL321" s="5"/>
      <c r="GM321" s="5"/>
      <c r="GN321" s="5"/>
      <c r="GO321" s="5"/>
      <c r="GP321" s="5"/>
      <c r="GQ321" s="5"/>
      <c r="GR321" s="5"/>
      <c r="GS321" s="5"/>
      <c r="GT321" s="5"/>
      <c r="GU321" s="5"/>
      <c r="GV321" s="5"/>
      <c r="GW321" s="5"/>
      <c r="GX321" s="5"/>
      <c r="GY321" s="5"/>
      <c r="GZ321" s="5"/>
      <c r="HA321" s="5"/>
      <c r="HB321" s="5"/>
      <c r="HC321" s="5"/>
      <c r="HD321" s="5"/>
      <c r="HE321" s="5"/>
      <c r="HF321" s="5"/>
      <c r="HG321" s="5"/>
      <c r="HH321" s="5"/>
      <c r="HI321" s="5"/>
      <c r="HJ321" s="5"/>
      <c r="HK321" s="5"/>
      <c r="HL321" s="5"/>
      <c r="HM321" s="5"/>
      <c r="HN321" s="5"/>
      <c r="HO321" s="5"/>
      <c r="HP321" s="5"/>
      <c r="HQ321" s="5"/>
      <c r="HR321" s="5"/>
      <c r="HS321" s="5"/>
    </row>
    <row r="322" spans="1:227" s="6" customFormat="1">
      <c r="A322" s="69" t="s">
        <v>75</v>
      </c>
      <c r="B322" s="17"/>
      <c r="C322" s="18"/>
      <c r="D322" s="19"/>
      <c r="E322" s="20"/>
      <c r="F322" s="20"/>
      <c r="G322" s="20"/>
      <c r="H322" s="20"/>
      <c r="I322" s="21"/>
      <c r="J322" s="42"/>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s="5"/>
      <c r="FG322" s="5"/>
      <c r="FH322" s="5"/>
      <c r="FI322" s="5"/>
      <c r="FJ322" s="5"/>
      <c r="FK322" s="5"/>
      <c r="FL322" s="5"/>
      <c r="FM322" s="5"/>
      <c r="FN322" s="5"/>
      <c r="FO322" s="5"/>
      <c r="FP322" s="5"/>
      <c r="FQ322" s="5"/>
      <c r="FR322" s="5"/>
      <c r="FS322" s="5"/>
      <c r="FT322" s="5"/>
      <c r="FU322" s="5"/>
      <c r="FV322" s="5"/>
      <c r="FW322" s="5"/>
      <c r="FX322" s="5"/>
      <c r="FY322" s="5"/>
      <c r="FZ322" s="5"/>
      <c r="GA322" s="5"/>
      <c r="GB322" s="5"/>
      <c r="GC322" s="5"/>
      <c r="GD322" s="5"/>
      <c r="GE322" s="5"/>
      <c r="GF322" s="5"/>
      <c r="GG322" s="5"/>
      <c r="GH322" s="5"/>
      <c r="GI322" s="5"/>
      <c r="GJ322" s="5"/>
      <c r="GK322" s="5"/>
      <c r="GL322" s="5"/>
      <c r="GM322" s="5"/>
      <c r="GN322" s="5"/>
      <c r="GO322" s="5"/>
      <c r="GP322" s="5"/>
      <c r="GQ322" s="5"/>
      <c r="GR322" s="5"/>
      <c r="GS322" s="5"/>
      <c r="GT322" s="5"/>
      <c r="GU322" s="5"/>
      <c r="GV322" s="5"/>
      <c r="GW322" s="5"/>
      <c r="GX322" s="5"/>
      <c r="GY322" s="5"/>
      <c r="GZ322" s="5"/>
      <c r="HA322" s="5"/>
      <c r="HB322" s="5"/>
      <c r="HC322" s="5"/>
      <c r="HD322" s="5"/>
      <c r="HE322" s="5"/>
      <c r="HF322" s="5"/>
      <c r="HG322" s="5"/>
      <c r="HH322" s="5"/>
      <c r="HI322" s="5"/>
      <c r="HJ322" s="5"/>
      <c r="HK322" s="5"/>
      <c r="HL322" s="5"/>
      <c r="HM322" s="5"/>
      <c r="HN322" s="5"/>
      <c r="HO322" s="5"/>
      <c r="HP322" s="5"/>
      <c r="HQ322" s="5"/>
      <c r="HR322" s="5"/>
      <c r="HS322" s="5"/>
    </row>
    <row r="323" spans="1:227" s="6" customFormat="1">
      <c r="A323" s="77" t="s">
        <v>16</v>
      </c>
      <c r="B323" s="76"/>
      <c r="C323" s="67">
        <v>2022</v>
      </c>
      <c r="D323" s="16">
        <f t="shared" ref="D323:I324" si="138">D331+D339</f>
        <v>9386.1</v>
      </c>
      <c r="E323" s="16">
        <f t="shared" si="138"/>
        <v>0</v>
      </c>
      <c r="F323" s="16">
        <f t="shared" si="138"/>
        <v>0</v>
      </c>
      <c r="G323" s="16">
        <f t="shared" si="138"/>
        <v>0</v>
      </c>
      <c r="H323" s="16">
        <f t="shared" si="138"/>
        <v>9386.1</v>
      </c>
      <c r="I323" s="16">
        <f t="shared" si="138"/>
        <v>0</v>
      </c>
      <c r="J323" s="40"/>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c r="EV323" s="5"/>
      <c r="EW323" s="5"/>
      <c r="EX323" s="5"/>
      <c r="EY323" s="5"/>
      <c r="EZ323" s="5"/>
      <c r="FA323" s="5"/>
      <c r="FB323" s="5"/>
      <c r="FC323" s="5"/>
      <c r="FD323" s="5"/>
      <c r="FE323" s="5"/>
      <c r="FF323" s="5"/>
      <c r="FG323" s="5"/>
      <c r="FH323" s="5"/>
      <c r="FI323" s="5"/>
      <c r="FJ323" s="5"/>
      <c r="FK323" s="5"/>
      <c r="FL323" s="5"/>
      <c r="FM323" s="5"/>
      <c r="FN323" s="5"/>
      <c r="FO323" s="5"/>
      <c r="FP323" s="5"/>
      <c r="FQ323" s="5"/>
      <c r="FR323" s="5"/>
      <c r="FS323" s="5"/>
      <c r="FT323" s="5"/>
      <c r="FU323" s="5"/>
      <c r="FV323" s="5"/>
      <c r="FW323" s="5"/>
      <c r="FX323" s="5"/>
      <c r="FY323" s="5"/>
      <c r="FZ323" s="5"/>
      <c r="GA323" s="5"/>
      <c r="GB323" s="5"/>
      <c r="GC323" s="5"/>
      <c r="GD323" s="5"/>
      <c r="GE323" s="5"/>
      <c r="GF323" s="5"/>
      <c r="GG323" s="5"/>
      <c r="GH323" s="5"/>
      <c r="GI323" s="5"/>
      <c r="GJ323" s="5"/>
      <c r="GK323" s="5"/>
      <c r="GL323" s="5"/>
      <c r="GM323" s="5"/>
      <c r="GN323" s="5"/>
      <c r="GO323" s="5"/>
      <c r="GP323" s="5"/>
      <c r="GQ323" s="5"/>
      <c r="GR323" s="5"/>
      <c r="GS323" s="5"/>
      <c r="GT323" s="5"/>
      <c r="GU323" s="5"/>
      <c r="GV323" s="5"/>
      <c r="GW323" s="5"/>
      <c r="GX323" s="5"/>
      <c r="GY323" s="5"/>
      <c r="GZ323" s="5"/>
      <c r="HA323" s="5"/>
      <c r="HB323" s="5"/>
      <c r="HC323" s="5"/>
      <c r="HD323" s="5"/>
      <c r="HE323" s="5"/>
      <c r="HF323" s="5"/>
      <c r="HG323" s="5"/>
      <c r="HH323" s="5"/>
      <c r="HI323" s="5"/>
      <c r="HJ323" s="5"/>
      <c r="HK323" s="5"/>
      <c r="HL323" s="5"/>
      <c r="HM323" s="5"/>
      <c r="HN323" s="5"/>
      <c r="HO323" s="5"/>
      <c r="HP323" s="5"/>
      <c r="HQ323" s="5"/>
      <c r="HR323" s="5"/>
      <c r="HS323" s="5"/>
    </row>
    <row r="324" spans="1:227" s="6" customFormat="1">
      <c r="A324" s="77"/>
      <c r="B324" s="76"/>
      <c r="C324" s="67">
        <v>2023</v>
      </c>
      <c r="D324" s="16">
        <f t="shared" si="138"/>
        <v>8491.5</v>
      </c>
      <c r="E324" s="16">
        <f t="shared" si="138"/>
        <v>0</v>
      </c>
      <c r="F324" s="16">
        <f t="shared" si="138"/>
        <v>0</v>
      </c>
      <c r="G324" s="16">
        <f t="shared" si="138"/>
        <v>0</v>
      </c>
      <c r="H324" s="16">
        <f t="shared" si="138"/>
        <v>8491.5</v>
      </c>
      <c r="I324" s="16">
        <f t="shared" si="138"/>
        <v>0</v>
      </c>
      <c r="J324" s="40"/>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c r="EV324" s="5"/>
      <c r="EW324" s="5"/>
      <c r="EX324" s="5"/>
      <c r="EY324" s="5"/>
      <c r="EZ324" s="5"/>
      <c r="FA324" s="5"/>
      <c r="FB324" s="5"/>
      <c r="FC324" s="5"/>
      <c r="FD324" s="5"/>
      <c r="FE324" s="5"/>
      <c r="FF324" s="5"/>
      <c r="FG324" s="5"/>
      <c r="FH324" s="5"/>
      <c r="FI324" s="5"/>
      <c r="FJ324" s="5"/>
      <c r="FK324" s="5"/>
      <c r="FL324" s="5"/>
      <c r="FM324" s="5"/>
      <c r="FN324" s="5"/>
      <c r="FO324" s="5"/>
      <c r="FP324" s="5"/>
      <c r="FQ324" s="5"/>
      <c r="FR324" s="5"/>
      <c r="FS324" s="5"/>
      <c r="FT324" s="5"/>
      <c r="FU324" s="5"/>
      <c r="FV324" s="5"/>
      <c r="FW324" s="5"/>
      <c r="FX324" s="5"/>
      <c r="FY324" s="5"/>
      <c r="FZ324" s="5"/>
      <c r="GA324" s="5"/>
      <c r="GB324" s="5"/>
      <c r="GC324" s="5"/>
      <c r="GD324" s="5"/>
      <c r="GE324" s="5"/>
      <c r="GF324" s="5"/>
      <c r="GG324" s="5"/>
      <c r="GH324" s="5"/>
      <c r="GI324" s="5"/>
      <c r="GJ324" s="5"/>
      <c r="GK324" s="5"/>
      <c r="GL324" s="5"/>
      <c r="GM324" s="5"/>
      <c r="GN324" s="5"/>
      <c r="GO324" s="5"/>
      <c r="GP324" s="5"/>
      <c r="GQ324" s="5"/>
      <c r="GR324" s="5"/>
      <c r="GS324" s="5"/>
      <c r="GT324" s="5"/>
      <c r="GU324" s="5"/>
      <c r="GV324" s="5"/>
      <c r="GW324" s="5"/>
      <c r="GX324" s="5"/>
      <c r="GY324" s="5"/>
      <c r="GZ324" s="5"/>
      <c r="HA324" s="5"/>
      <c r="HB324" s="5"/>
      <c r="HC324" s="5"/>
      <c r="HD324" s="5"/>
      <c r="HE324" s="5"/>
      <c r="HF324" s="5"/>
      <c r="HG324" s="5"/>
      <c r="HH324" s="5"/>
      <c r="HI324" s="5"/>
      <c r="HJ324" s="5"/>
      <c r="HK324" s="5"/>
      <c r="HL324" s="5"/>
      <c r="HM324" s="5"/>
      <c r="HN324" s="5"/>
      <c r="HO324" s="5"/>
      <c r="HP324" s="5"/>
      <c r="HQ324" s="5"/>
      <c r="HR324" s="5"/>
      <c r="HS324" s="5"/>
    </row>
    <row r="325" spans="1:227" s="6" customFormat="1">
      <c r="A325" s="77"/>
      <c r="B325" s="76"/>
      <c r="C325" s="67">
        <v>2024</v>
      </c>
      <c r="D325" s="16">
        <f t="shared" ref="D325:I325" si="139">D333+D341+D345+D347</f>
        <v>5620.1</v>
      </c>
      <c r="E325" s="16">
        <f t="shared" si="139"/>
        <v>0</v>
      </c>
      <c r="F325" s="16">
        <f t="shared" si="139"/>
        <v>0</v>
      </c>
      <c r="G325" s="16">
        <f t="shared" si="139"/>
        <v>0</v>
      </c>
      <c r="H325" s="16">
        <f t="shared" si="139"/>
        <v>5620.1</v>
      </c>
      <c r="I325" s="16">
        <f t="shared" si="139"/>
        <v>0</v>
      </c>
      <c r="J325" s="40"/>
      <c r="L325" s="56"/>
      <c r="M325" s="3"/>
      <c r="N325" s="56"/>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s="5"/>
      <c r="FG325" s="5"/>
      <c r="FH325" s="5"/>
      <c r="FI325" s="5"/>
      <c r="FJ325" s="5"/>
      <c r="FK325" s="5"/>
      <c r="FL325" s="5"/>
      <c r="FM325" s="5"/>
      <c r="FN325" s="5"/>
      <c r="FO325" s="5"/>
      <c r="FP325" s="5"/>
      <c r="FQ325" s="5"/>
      <c r="FR325" s="5"/>
      <c r="FS325" s="5"/>
      <c r="FT325" s="5"/>
      <c r="FU325" s="5"/>
      <c r="FV325" s="5"/>
      <c r="FW325" s="5"/>
      <c r="FX325" s="5"/>
      <c r="FY325" s="5"/>
      <c r="FZ325" s="5"/>
      <c r="GA325" s="5"/>
      <c r="GB325" s="5"/>
      <c r="GC325" s="5"/>
      <c r="GD325" s="5"/>
      <c r="GE325" s="5"/>
      <c r="GF325" s="5"/>
      <c r="GG325" s="5"/>
      <c r="GH325" s="5"/>
      <c r="GI325" s="5"/>
      <c r="GJ325" s="5"/>
      <c r="GK325" s="5"/>
      <c r="GL325" s="5"/>
      <c r="GM325" s="5"/>
      <c r="GN325" s="5"/>
      <c r="GO325" s="5"/>
      <c r="GP325" s="5"/>
      <c r="GQ325" s="5"/>
      <c r="GR325" s="5"/>
      <c r="GS325" s="5"/>
      <c r="GT325" s="5"/>
      <c r="GU325" s="5"/>
      <c r="GV325" s="5"/>
      <c r="GW325" s="5"/>
      <c r="GX325" s="5"/>
      <c r="GY325" s="5"/>
      <c r="GZ325" s="5"/>
      <c r="HA325" s="5"/>
      <c r="HB325" s="5"/>
      <c r="HC325" s="5"/>
      <c r="HD325" s="5"/>
      <c r="HE325" s="5"/>
      <c r="HF325" s="5"/>
      <c r="HG325" s="5"/>
      <c r="HH325" s="5"/>
      <c r="HI325" s="5"/>
      <c r="HJ325" s="5"/>
      <c r="HK325" s="5"/>
      <c r="HL325" s="5"/>
      <c r="HM325" s="5"/>
      <c r="HN325" s="5"/>
      <c r="HO325" s="5"/>
      <c r="HP325" s="5"/>
      <c r="HQ325" s="5"/>
      <c r="HR325" s="5"/>
      <c r="HS325" s="5"/>
    </row>
    <row r="326" spans="1:227" s="6" customFormat="1" ht="21" customHeight="1">
      <c r="A326" s="77"/>
      <c r="B326" s="76"/>
      <c r="C326" s="67">
        <v>2025</v>
      </c>
      <c r="D326" s="16">
        <f>SUM(E326:I326)</f>
        <v>48982</v>
      </c>
      <c r="E326" s="16">
        <f t="shared" ref="E326:I326" si="140">E334+E342+E349+E352</f>
        <v>0</v>
      </c>
      <c r="F326" s="16">
        <f t="shared" si="140"/>
        <v>0</v>
      </c>
      <c r="G326" s="16">
        <f t="shared" si="140"/>
        <v>40071.5</v>
      </c>
      <c r="H326" s="16">
        <f t="shared" si="140"/>
        <v>8910.5</v>
      </c>
      <c r="I326" s="16">
        <f t="shared" si="140"/>
        <v>0</v>
      </c>
      <c r="J326" s="40"/>
      <c r="K326" s="40"/>
      <c r="L326" s="53"/>
      <c r="N326" s="53"/>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c r="EV326" s="5"/>
      <c r="EW326" s="5"/>
      <c r="EX326" s="5"/>
      <c r="EY326" s="5"/>
      <c r="EZ326" s="5"/>
      <c r="FA326" s="5"/>
      <c r="FB326" s="5"/>
      <c r="FC326" s="5"/>
      <c r="FD326" s="5"/>
      <c r="FE326" s="5"/>
      <c r="FF326" s="5"/>
      <c r="FG326" s="5"/>
      <c r="FH326" s="5"/>
      <c r="FI326" s="5"/>
      <c r="FJ326" s="5"/>
      <c r="FK326" s="5"/>
      <c r="FL326" s="5"/>
      <c r="FM326" s="5"/>
      <c r="FN326" s="5"/>
      <c r="FO326" s="5"/>
      <c r="FP326" s="5"/>
      <c r="FQ326" s="5"/>
      <c r="FR326" s="5"/>
      <c r="FS326" s="5"/>
      <c r="FT326" s="5"/>
      <c r="FU326" s="5"/>
      <c r="FV326" s="5"/>
      <c r="FW326" s="5"/>
      <c r="FX326" s="5"/>
      <c r="FY326" s="5"/>
      <c r="FZ326" s="5"/>
      <c r="GA326" s="5"/>
      <c r="GB326" s="5"/>
      <c r="GC326" s="5"/>
      <c r="GD326" s="5"/>
      <c r="GE326" s="5"/>
      <c r="GF326" s="5"/>
      <c r="GG326" s="5"/>
      <c r="GH326" s="5"/>
      <c r="GI326" s="5"/>
      <c r="GJ326" s="5"/>
      <c r="GK326" s="5"/>
      <c r="GL326" s="5"/>
      <c r="GM326" s="5"/>
      <c r="GN326" s="5"/>
      <c r="GO326" s="5"/>
      <c r="GP326" s="5"/>
      <c r="GQ326" s="5"/>
      <c r="GR326" s="5"/>
      <c r="GS326" s="5"/>
      <c r="GT326" s="5"/>
      <c r="GU326" s="5"/>
      <c r="GV326" s="5"/>
      <c r="GW326" s="5"/>
      <c r="GX326" s="5"/>
      <c r="GY326" s="5"/>
      <c r="GZ326" s="5"/>
      <c r="HA326" s="5"/>
      <c r="HB326" s="5"/>
      <c r="HC326" s="5"/>
      <c r="HD326" s="5"/>
      <c r="HE326" s="5"/>
      <c r="HF326" s="5"/>
      <c r="HG326" s="5"/>
      <c r="HH326" s="5"/>
      <c r="HI326" s="5"/>
      <c r="HJ326" s="5"/>
      <c r="HK326" s="5"/>
      <c r="HL326" s="5"/>
      <c r="HM326" s="5"/>
      <c r="HN326" s="5"/>
      <c r="HO326" s="5"/>
      <c r="HP326" s="5"/>
      <c r="HQ326" s="5"/>
      <c r="HR326" s="5"/>
      <c r="HS326" s="5"/>
    </row>
    <row r="327" spans="1:227" s="6" customFormat="1">
      <c r="A327" s="77"/>
      <c r="B327" s="76"/>
      <c r="C327" s="67">
        <v>2026</v>
      </c>
      <c r="D327" s="16">
        <f>SUM(E327:I327)</f>
        <v>14550.7</v>
      </c>
      <c r="E327" s="16">
        <f t="shared" ref="E327:I327" si="141">E335+E350</f>
        <v>0</v>
      </c>
      <c r="F327" s="16">
        <f t="shared" si="141"/>
        <v>0</v>
      </c>
      <c r="G327" s="16">
        <f t="shared" si="141"/>
        <v>0</v>
      </c>
      <c r="H327" s="16">
        <f t="shared" si="141"/>
        <v>14550.7</v>
      </c>
      <c r="I327" s="16">
        <f t="shared" si="141"/>
        <v>0</v>
      </c>
      <c r="J327" s="40"/>
      <c r="K327" s="40"/>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c r="EV327" s="5"/>
      <c r="EW327" s="5"/>
      <c r="EX327" s="5"/>
      <c r="EY327" s="5"/>
      <c r="EZ327" s="5"/>
      <c r="FA327" s="5"/>
      <c r="FB327" s="5"/>
      <c r="FC327" s="5"/>
      <c r="FD327" s="5"/>
      <c r="FE327" s="5"/>
      <c r="FF327" s="5"/>
      <c r="FG327" s="5"/>
      <c r="FH327" s="5"/>
      <c r="FI327" s="5"/>
      <c r="FJ327" s="5"/>
      <c r="FK327" s="5"/>
      <c r="FL327" s="5"/>
      <c r="FM327" s="5"/>
      <c r="FN327" s="5"/>
      <c r="FO327" s="5"/>
      <c r="FP327" s="5"/>
      <c r="FQ327" s="5"/>
      <c r="FR327" s="5"/>
      <c r="FS327" s="5"/>
      <c r="FT327" s="5"/>
      <c r="FU327" s="5"/>
      <c r="FV327" s="5"/>
      <c r="FW327" s="5"/>
      <c r="FX327" s="5"/>
      <c r="FY327" s="5"/>
      <c r="FZ327" s="5"/>
      <c r="GA327" s="5"/>
      <c r="GB327" s="5"/>
      <c r="GC327" s="5"/>
      <c r="GD327" s="5"/>
      <c r="GE327" s="5"/>
      <c r="GF327" s="5"/>
      <c r="GG327" s="5"/>
      <c r="GH327" s="5"/>
      <c r="GI327" s="5"/>
      <c r="GJ327" s="5"/>
      <c r="GK327" s="5"/>
      <c r="GL327" s="5"/>
      <c r="GM327" s="5"/>
      <c r="GN327" s="5"/>
      <c r="GO327" s="5"/>
      <c r="GP327" s="5"/>
      <c r="GQ327" s="5"/>
      <c r="GR327" s="5"/>
      <c r="GS327" s="5"/>
      <c r="GT327" s="5"/>
      <c r="GU327" s="5"/>
      <c r="GV327" s="5"/>
      <c r="GW327" s="5"/>
      <c r="GX327" s="5"/>
      <c r="GY327" s="5"/>
      <c r="GZ327" s="5"/>
      <c r="HA327" s="5"/>
      <c r="HB327" s="5"/>
      <c r="HC327" s="5"/>
      <c r="HD327" s="5"/>
      <c r="HE327" s="5"/>
      <c r="HF327" s="5"/>
      <c r="HG327" s="5"/>
      <c r="HH327" s="5"/>
      <c r="HI327" s="5"/>
      <c r="HJ327" s="5"/>
      <c r="HK327" s="5"/>
      <c r="HL327" s="5"/>
      <c r="HM327" s="5"/>
      <c r="HN327" s="5"/>
      <c r="HO327" s="5"/>
      <c r="HP327" s="5"/>
      <c r="HQ327" s="5"/>
      <c r="HR327" s="5"/>
      <c r="HS327" s="5"/>
    </row>
    <row r="328" spans="1:227" s="6" customFormat="1">
      <c r="A328" s="77"/>
      <c r="B328" s="76"/>
      <c r="C328" s="67">
        <v>2027</v>
      </c>
      <c r="D328" s="16">
        <f>SUM(E328:I328)</f>
        <v>8308</v>
      </c>
      <c r="E328" s="16">
        <f t="shared" ref="E328:H328" si="142">E336+E343</f>
        <v>0</v>
      </c>
      <c r="F328" s="16">
        <f t="shared" si="142"/>
        <v>0</v>
      </c>
      <c r="G328" s="16">
        <f t="shared" si="142"/>
        <v>0</v>
      </c>
      <c r="H328" s="16">
        <f t="shared" si="142"/>
        <v>8308</v>
      </c>
      <c r="I328" s="16">
        <f>I336+I343</f>
        <v>0</v>
      </c>
      <c r="J328" s="40"/>
      <c r="K328" s="40"/>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c r="EV328" s="5"/>
      <c r="EW328" s="5"/>
      <c r="EX328" s="5"/>
      <c r="EY328" s="5"/>
      <c r="EZ328" s="5"/>
      <c r="FA328" s="5"/>
      <c r="FB328" s="5"/>
      <c r="FC328" s="5"/>
      <c r="FD328" s="5"/>
      <c r="FE328" s="5"/>
      <c r="FF328" s="5"/>
      <c r="FG328" s="5"/>
      <c r="FH328" s="5"/>
      <c r="FI328" s="5"/>
      <c r="FJ328" s="5"/>
      <c r="FK328" s="5"/>
      <c r="FL328" s="5"/>
      <c r="FM328" s="5"/>
      <c r="FN328" s="5"/>
      <c r="FO328" s="5"/>
      <c r="FP328" s="5"/>
      <c r="FQ328" s="5"/>
      <c r="FR328" s="5"/>
      <c r="FS328" s="5"/>
      <c r="FT328" s="5"/>
      <c r="FU328" s="5"/>
      <c r="FV328" s="5"/>
      <c r="FW328" s="5"/>
      <c r="FX328" s="5"/>
      <c r="FY328" s="5"/>
      <c r="FZ328" s="5"/>
      <c r="GA328" s="5"/>
      <c r="GB328" s="5"/>
      <c r="GC328" s="5"/>
      <c r="GD328" s="5"/>
      <c r="GE328" s="5"/>
      <c r="GF328" s="5"/>
      <c r="GG328" s="5"/>
      <c r="GH328" s="5"/>
      <c r="GI328" s="5"/>
      <c r="GJ328" s="5"/>
      <c r="GK328" s="5"/>
      <c r="GL328" s="5"/>
      <c r="GM328" s="5"/>
      <c r="GN328" s="5"/>
      <c r="GO328" s="5"/>
      <c r="GP328" s="5"/>
      <c r="GQ328" s="5"/>
      <c r="GR328" s="5"/>
      <c r="GS328" s="5"/>
      <c r="GT328" s="5"/>
      <c r="GU328" s="5"/>
      <c r="GV328" s="5"/>
      <c r="GW328" s="5"/>
      <c r="GX328" s="5"/>
      <c r="GY328" s="5"/>
      <c r="GZ328" s="5"/>
      <c r="HA328" s="5"/>
      <c r="HB328" s="5"/>
      <c r="HC328" s="5"/>
      <c r="HD328" s="5"/>
      <c r="HE328" s="5"/>
      <c r="HF328" s="5"/>
      <c r="HG328" s="5"/>
      <c r="HH328" s="5"/>
      <c r="HI328" s="5"/>
      <c r="HJ328" s="5"/>
      <c r="HK328" s="5"/>
      <c r="HL328" s="5"/>
      <c r="HM328" s="5"/>
      <c r="HN328" s="5"/>
      <c r="HO328" s="5"/>
      <c r="HP328" s="5"/>
      <c r="HQ328" s="5"/>
      <c r="HR328" s="5"/>
      <c r="HS328" s="5"/>
    </row>
    <row r="329" spans="1:227" s="6" customFormat="1">
      <c r="A329" s="77"/>
      <c r="B329" s="76"/>
      <c r="C329" s="67">
        <v>2028</v>
      </c>
      <c r="D329" s="16">
        <f t="shared" ref="D329:H329" si="143">D337</f>
        <v>5307.2</v>
      </c>
      <c r="E329" s="16">
        <f t="shared" si="143"/>
        <v>0</v>
      </c>
      <c r="F329" s="16">
        <f t="shared" si="143"/>
        <v>0</v>
      </c>
      <c r="G329" s="16">
        <f t="shared" si="143"/>
        <v>0</v>
      </c>
      <c r="H329" s="16">
        <f t="shared" si="143"/>
        <v>5307.2</v>
      </c>
      <c r="I329" s="16">
        <f>I337</f>
        <v>0</v>
      </c>
      <c r="J329" s="40"/>
      <c r="K329" s="40"/>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c r="DS329" s="5"/>
      <c r="DT329" s="5"/>
      <c r="DU329" s="5"/>
      <c r="DV329" s="5"/>
      <c r="DW329" s="5"/>
      <c r="DX329" s="5"/>
      <c r="DY329" s="5"/>
      <c r="DZ329" s="5"/>
      <c r="EA329" s="5"/>
      <c r="EB329" s="5"/>
      <c r="EC329" s="5"/>
      <c r="ED329" s="5"/>
      <c r="EE329" s="5"/>
      <c r="EF329" s="5"/>
      <c r="EG329" s="5"/>
      <c r="EH329" s="5"/>
      <c r="EI329" s="5"/>
      <c r="EJ329" s="5"/>
      <c r="EK329" s="5"/>
      <c r="EL329" s="5"/>
      <c r="EM329" s="5"/>
      <c r="EN329" s="5"/>
      <c r="EO329" s="5"/>
      <c r="EP329" s="5"/>
      <c r="EQ329" s="5"/>
      <c r="ER329" s="5"/>
      <c r="ES329" s="5"/>
      <c r="ET329" s="5"/>
      <c r="EU329" s="5"/>
      <c r="EV329" s="5"/>
      <c r="EW329" s="5"/>
      <c r="EX329" s="5"/>
      <c r="EY329" s="5"/>
      <c r="EZ329" s="5"/>
      <c r="FA329" s="5"/>
      <c r="FB329" s="5"/>
      <c r="FC329" s="5"/>
      <c r="FD329" s="5"/>
      <c r="FE329" s="5"/>
      <c r="FF329" s="5"/>
      <c r="FG329" s="5"/>
      <c r="FH329" s="5"/>
      <c r="FI329" s="5"/>
      <c r="FJ329" s="5"/>
      <c r="FK329" s="5"/>
      <c r="FL329" s="5"/>
      <c r="FM329" s="5"/>
      <c r="FN329" s="5"/>
      <c r="FO329" s="5"/>
      <c r="FP329" s="5"/>
      <c r="FQ329" s="5"/>
      <c r="FR329" s="5"/>
      <c r="FS329" s="5"/>
      <c r="FT329" s="5"/>
      <c r="FU329" s="5"/>
      <c r="FV329" s="5"/>
      <c r="FW329" s="5"/>
      <c r="FX329" s="5"/>
      <c r="FY329" s="5"/>
      <c r="FZ329" s="5"/>
      <c r="GA329" s="5"/>
      <c r="GB329" s="5"/>
      <c r="GC329" s="5"/>
      <c r="GD329" s="5"/>
      <c r="GE329" s="5"/>
      <c r="GF329" s="5"/>
      <c r="GG329" s="5"/>
      <c r="GH329" s="5"/>
      <c r="GI329" s="5"/>
      <c r="GJ329" s="5"/>
      <c r="GK329" s="5"/>
      <c r="GL329" s="5"/>
      <c r="GM329" s="5"/>
      <c r="GN329" s="5"/>
      <c r="GO329" s="5"/>
      <c r="GP329" s="5"/>
      <c r="GQ329" s="5"/>
      <c r="GR329" s="5"/>
      <c r="GS329" s="5"/>
      <c r="GT329" s="5"/>
      <c r="GU329" s="5"/>
      <c r="GV329" s="5"/>
      <c r="GW329" s="5"/>
      <c r="GX329" s="5"/>
      <c r="GY329" s="5"/>
      <c r="GZ329" s="5"/>
      <c r="HA329" s="5"/>
      <c r="HB329" s="5"/>
      <c r="HC329" s="5"/>
      <c r="HD329" s="5"/>
      <c r="HE329" s="5"/>
      <c r="HF329" s="5"/>
      <c r="HG329" s="5"/>
      <c r="HH329" s="5"/>
      <c r="HI329" s="5"/>
      <c r="HJ329" s="5"/>
      <c r="HK329" s="5"/>
      <c r="HL329" s="5"/>
      <c r="HM329" s="5"/>
      <c r="HN329" s="5"/>
      <c r="HO329" s="5"/>
      <c r="HP329" s="5"/>
      <c r="HQ329" s="5"/>
      <c r="HR329" s="5"/>
      <c r="HS329" s="5"/>
    </row>
    <row r="330" spans="1:227" s="6" customFormat="1">
      <c r="A330" s="77"/>
      <c r="B330" s="76"/>
      <c r="C330" s="67" t="s">
        <v>16</v>
      </c>
      <c r="D330" s="23">
        <f t="shared" ref="D330:H330" si="144">SUM(D323:D329)</f>
        <v>100645.59999999999</v>
      </c>
      <c r="E330" s="23">
        <f t="shared" si="144"/>
        <v>0</v>
      </c>
      <c r="F330" s="23">
        <f t="shared" si="144"/>
        <v>0</v>
      </c>
      <c r="G330" s="23">
        <f t="shared" si="144"/>
        <v>40071.5</v>
      </c>
      <c r="H330" s="23">
        <f t="shared" si="144"/>
        <v>60574.099999999991</v>
      </c>
      <c r="I330" s="23">
        <f>SUM(I323:I329)</f>
        <v>0</v>
      </c>
      <c r="J330" s="40"/>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c r="DS330" s="5"/>
      <c r="DT330" s="5"/>
      <c r="DU330" s="5"/>
      <c r="DV330" s="5"/>
      <c r="DW330" s="5"/>
      <c r="DX330" s="5"/>
      <c r="DY330" s="5"/>
      <c r="DZ330" s="5"/>
      <c r="EA330" s="5"/>
      <c r="EB330" s="5"/>
      <c r="EC330" s="5"/>
      <c r="ED330" s="5"/>
      <c r="EE330" s="5"/>
      <c r="EF330" s="5"/>
      <c r="EG330" s="5"/>
      <c r="EH330" s="5"/>
      <c r="EI330" s="5"/>
      <c r="EJ330" s="5"/>
      <c r="EK330" s="5"/>
      <c r="EL330" s="5"/>
      <c r="EM330" s="5"/>
      <c r="EN330" s="5"/>
      <c r="EO330" s="5"/>
      <c r="EP330" s="5"/>
      <c r="EQ330" s="5"/>
      <c r="ER330" s="5"/>
      <c r="ES330" s="5"/>
      <c r="ET330" s="5"/>
      <c r="EU330" s="5"/>
      <c r="EV330" s="5"/>
      <c r="EW330" s="5"/>
      <c r="EX330" s="5"/>
      <c r="EY330" s="5"/>
      <c r="EZ330" s="5"/>
      <c r="FA330" s="5"/>
      <c r="FB330" s="5"/>
      <c r="FC330" s="5"/>
      <c r="FD330" s="5"/>
      <c r="FE330" s="5"/>
      <c r="FF330" s="5"/>
      <c r="FG330" s="5"/>
      <c r="FH330" s="5"/>
      <c r="FI330" s="5"/>
      <c r="FJ330" s="5"/>
      <c r="FK330" s="5"/>
      <c r="FL330" s="5"/>
      <c r="FM330" s="5"/>
      <c r="FN330" s="5"/>
      <c r="FO330" s="5"/>
      <c r="FP330" s="5"/>
      <c r="FQ330" s="5"/>
      <c r="FR330" s="5"/>
      <c r="FS330" s="5"/>
      <c r="FT330" s="5"/>
      <c r="FU330" s="5"/>
      <c r="FV330" s="5"/>
      <c r="FW330" s="5"/>
      <c r="FX330" s="5"/>
      <c r="FY330" s="5"/>
      <c r="FZ330" s="5"/>
      <c r="GA330" s="5"/>
      <c r="GB330" s="5"/>
      <c r="GC330" s="5"/>
      <c r="GD330" s="5"/>
      <c r="GE330" s="5"/>
      <c r="GF330" s="5"/>
      <c r="GG330" s="5"/>
      <c r="GH330" s="5"/>
      <c r="GI330" s="5"/>
      <c r="GJ330" s="5"/>
      <c r="GK330" s="5"/>
      <c r="GL330" s="5"/>
      <c r="GM330" s="5"/>
      <c r="GN330" s="5"/>
      <c r="GO330" s="5"/>
      <c r="GP330" s="5"/>
      <c r="GQ330" s="5"/>
      <c r="GR330" s="5"/>
      <c r="GS330" s="5"/>
      <c r="GT330" s="5"/>
      <c r="GU330" s="5"/>
      <c r="GV330" s="5"/>
      <c r="GW330" s="5"/>
      <c r="GX330" s="5"/>
      <c r="GY330" s="5"/>
      <c r="GZ330" s="5"/>
      <c r="HA330" s="5"/>
      <c r="HB330" s="5"/>
      <c r="HC330" s="5"/>
      <c r="HD330" s="5"/>
      <c r="HE330" s="5"/>
      <c r="HF330" s="5"/>
      <c r="HG330" s="5"/>
      <c r="HH330" s="5"/>
      <c r="HI330" s="5"/>
      <c r="HJ330" s="5"/>
      <c r="HK330" s="5"/>
      <c r="HL330" s="5"/>
      <c r="HM330" s="5"/>
      <c r="HN330" s="5"/>
      <c r="HO330" s="5"/>
      <c r="HP330" s="5"/>
      <c r="HQ330" s="5"/>
      <c r="HR330" s="5"/>
      <c r="HS330" s="5"/>
    </row>
    <row r="331" spans="1:227" s="6" customFormat="1" ht="18.75" customHeight="1">
      <c r="A331" s="70" t="s">
        <v>48</v>
      </c>
      <c r="B331" s="73"/>
      <c r="C331" s="68">
        <v>2022</v>
      </c>
      <c r="D331" s="22">
        <f t="shared" ref="D331:D336" si="145">SUM(E331:I331)</f>
        <v>8188.1</v>
      </c>
      <c r="E331" s="15">
        <v>0</v>
      </c>
      <c r="F331" s="15">
        <v>0</v>
      </c>
      <c r="G331" s="15">
        <v>0</v>
      </c>
      <c r="H331" s="15">
        <v>8188.1</v>
      </c>
      <c r="I331" s="15">
        <v>0</v>
      </c>
      <c r="J331" s="42"/>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c r="EV331" s="5"/>
      <c r="EW331" s="5"/>
      <c r="EX331" s="5"/>
      <c r="EY331" s="5"/>
      <c r="EZ331" s="5"/>
      <c r="FA331" s="5"/>
      <c r="FB331" s="5"/>
      <c r="FC331" s="5"/>
      <c r="FD331" s="5"/>
      <c r="FE331" s="5"/>
      <c r="FF331" s="5"/>
      <c r="FG331" s="5"/>
      <c r="FH331" s="5"/>
      <c r="FI331" s="5"/>
      <c r="FJ331" s="5"/>
      <c r="FK331" s="5"/>
      <c r="FL331" s="5"/>
      <c r="FM331" s="5"/>
      <c r="FN331" s="5"/>
      <c r="FO331" s="5"/>
      <c r="FP331" s="5"/>
      <c r="FQ331" s="5"/>
      <c r="FR331" s="5"/>
      <c r="FS331" s="5"/>
      <c r="FT331" s="5"/>
      <c r="FU331" s="5"/>
      <c r="FV331" s="5"/>
      <c r="FW331" s="5"/>
      <c r="FX331" s="5"/>
      <c r="FY331" s="5"/>
      <c r="FZ331" s="5"/>
      <c r="GA331" s="5"/>
      <c r="GB331" s="5"/>
      <c r="GC331" s="5"/>
      <c r="GD331" s="5"/>
      <c r="GE331" s="5"/>
      <c r="GF331" s="5"/>
      <c r="GG331" s="5"/>
      <c r="GH331" s="5"/>
      <c r="GI331" s="5"/>
      <c r="GJ331" s="5"/>
      <c r="GK331" s="5"/>
      <c r="GL331" s="5"/>
      <c r="GM331" s="5"/>
      <c r="GN331" s="5"/>
      <c r="GO331" s="5"/>
      <c r="GP331" s="5"/>
      <c r="GQ331" s="5"/>
      <c r="GR331" s="5"/>
      <c r="GS331" s="5"/>
      <c r="GT331" s="5"/>
      <c r="GU331" s="5"/>
      <c r="GV331" s="5"/>
      <c r="GW331" s="5"/>
      <c r="GX331" s="5"/>
      <c r="GY331" s="5"/>
      <c r="GZ331" s="5"/>
      <c r="HA331" s="5"/>
      <c r="HB331" s="5"/>
      <c r="HC331" s="5"/>
      <c r="HD331" s="5"/>
      <c r="HE331" s="5"/>
      <c r="HF331" s="5"/>
      <c r="HG331" s="5"/>
      <c r="HH331" s="5"/>
      <c r="HI331" s="5"/>
      <c r="HJ331" s="5"/>
      <c r="HK331" s="5"/>
      <c r="HL331" s="5"/>
      <c r="HM331" s="5"/>
      <c r="HN331" s="5"/>
      <c r="HO331" s="5"/>
      <c r="HP331" s="5"/>
      <c r="HQ331" s="5"/>
      <c r="HR331" s="5"/>
      <c r="HS331" s="5"/>
    </row>
    <row r="332" spans="1:227" s="6" customFormat="1">
      <c r="A332" s="71"/>
      <c r="B332" s="73"/>
      <c r="C332" s="68">
        <v>2023</v>
      </c>
      <c r="D332" s="22">
        <f t="shared" si="145"/>
        <v>7833.4</v>
      </c>
      <c r="E332" s="15">
        <v>0</v>
      </c>
      <c r="F332" s="15">
        <v>0</v>
      </c>
      <c r="G332" s="15">
        <v>0</v>
      </c>
      <c r="H332" s="15">
        <v>7833.4</v>
      </c>
      <c r="I332" s="15">
        <v>0</v>
      </c>
      <c r="J332" s="42"/>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c r="DS332" s="5"/>
      <c r="DT332" s="5"/>
      <c r="DU332" s="5"/>
      <c r="DV332" s="5"/>
      <c r="DW332" s="5"/>
      <c r="DX332" s="5"/>
      <c r="DY332" s="5"/>
      <c r="DZ332" s="5"/>
      <c r="EA332" s="5"/>
      <c r="EB332" s="5"/>
      <c r="EC332" s="5"/>
      <c r="ED332" s="5"/>
      <c r="EE332" s="5"/>
      <c r="EF332" s="5"/>
      <c r="EG332" s="5"/>
      <c r="EH332" s="5"/>
      <c r="EI332" s="5"/>
      <c r="EJ332" s="5"/>
      <c r="EK332" s="5"/>
      <c r="EL332" s="5"/>
      <c r="EM332" s="5"/>
      <c r="EN332" s="5"/>
      <c r="EO332" s="5"/>
      <c r="EP332" s="5"/>
      <c r="EQ332" s="5"/>
      <c r="ER332" s="5"/>
      <c r="ES332" s="5"/>
      <c r="ET332" s="5"/>
      <c r="EU332" s="5"/>
      <c r="EV332" s="5"/>
      <c r="EW332" s="5"/>
      <c r="EX332" s="5"/>
      <c r="EY332" s="5"/>
      <c r="EZ332" s="5"/>
      <c r="FA332" s="5"/>
      <c r="FB332" s="5"/>
      <c r="FC332" s="5"/>
      <c r="FD332" s="5"/>
      <c r="FE332" s="5"/>
      <c r="FF332" s="5"/>
      <c r="FG332" s="5"/>
      <c r="FH332" s="5"/>
      <c r="FI332" s="5"/>
      <c r="FJ332" s="5"/>
      <c r="FK332" s="5"/>
      <c r="FL332" s="5"/>
      <c r="FM332" s="5"/>
      <c r="FN332" s="5"/>
      <c r="FO332" s="5"/>
      <c r="FP332" s="5"/>
      <c r="FQ332" s="5"/>
      <c r="FR332" s="5"/>
      <c r="FS332" s="5"/>
      <c r="FT332" s="5"/>
      <c r="FU332" s="5"/>
      <c r="FV332" s="5"/>
      <c r="FW332" s="5"/>
      <c r="FX332" s="5"/>
      <c r="FY332" s="5"/>
      <c r="FZ332" s="5"/>
      <c r="GA332" s="5"/>
      <c r="GB332" s="5"/>
      <c r="GC332" s="5"/>
      <c r="GD332" s="5"/>
      <c r="GE332" s="5"/>
      <c r="GF332" s="5"/>
      <c r="GG332" s="5"/>
      <c r="GH332" s="5"/>
      <c r="GI332" s="5"/>
      <c r="GJ332" s="5"/>
      <c r="GK332" s="5"/>
      <c r="GL332" s="5"/>
      <c r="GM332" s="5"/>
      <c r="GN332" s="5"/>
      <c r="GO332" s="5"/>
      <c r="GP332" s="5"/>
      <c r="GQ332" s="5"/>
      <c r="GR332" s="5"/>
      <c r="GS332" s="5"/>
      <c r="GT332" s="5"/>
      <c r="GU332" s="5"/>
      <c r="GV332" s="5"/>
      <c r="GW332" s="5"/>
      <c r="GX332" s="5"/>
      <c r="GY332" s="5"/>
      <c r="GZ332" s="5"/>
      <c r="HA332" s="5"/>
      <c r="HB332" s="5"/>
      <c r="HC332" s="5"/>
      <c r="HD332" s="5"/>
      <c r="HE332" s="5"/>
      <c r="HF332" s="5"/>
      <c r="HG332" s="5"/>
      <c r="HH332" s="5"/>
      <c r="HI332" s="5"/>
      <c r="HJ332" s="5"/>
      <c r="HK332" s="5"/>
      <c r="HL332" s="5"/>
      <c r="HM332" s="5"/>
      <c r="HN332" s="5"/>
      <c r="HO332" s="5"/>
      <c r="HP332" s="5"/>
      <c r="HQ332" s="5"/>
      <c r="HR332" s="5"/>
      <c r="HS332" s="5"/>
    </row>
    <row r="333" spans="1:227" s="6" customFormat="1">
      <c r="A333" s="71"/>
      <c r="B333" s="73"/>
      <c r="C333" s="68">
        <v>2024</v>
      </c>
      <c r="D333" s="22">
        <f t="shared" si="145"/>
        <v>5000</v>
      </c>
      <c r="E333" s="15">
        <v>0</v>
      </c>
      <c r="F333" s="15">
        <v>0</v>
      </c>
      <c r="G333" s="15">
        <v>0</v>
      </c>
      <c r="H333" s="15">
        <v>5000</v>
      </c>
      <c r="I333" s="15">
        <v>0</v>
      </c>
      <c r="J333" s="42"/>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c r="DS333" s="5"/>
      <c r="DT333" s="5"/>
      <c r="DU333" s="5"/>
      <c r="DV333" s="5"/>
      <c r="DW333" s="5"/>
      <c r="DX333" s="5"/>
      <c r="DY333" s="5"/>
      <c r="DZ333" s="5"/>
      <c r="EA333" s="5"/>
      <c r="EB333" s="5"/>
      <c r="EC333" s="5"/>
      <c r="ED333" s="5"/>
      <c r="EE333" s="5"/>
      <c r="EF333" s="5"/>
      <c r="EG333" s="5"/>
      <c r="EH333" s="5"/>
      <c r="EI333" s="5"/>
      <c r="EJ333" s="5"/>
      <c r="EK333" s="5"/>
      <c r="EL333" s="5"/>
      <c r="EM333" s="5"/>
      <c r="EN333" s="5"/>
      <c r="EO333" s="5"/>
      <c r="EP333" s="5"/>
      <c r="EQ333" s="5"/>
      <c r="ER333" s="5"/>
      <c r="ES333" s="5"/>
      <c r="ET333" s="5"/>
      <c r="EU333" s="5"/>
      <c r="EV333" s="5"/>
      <c r="EW333" s="5"/>
      <c r="EX333" s="5"/>
      <c r="EY333" s="5"/>
      <c r="EZ333" s="5"/>
      <c r="FA333" s="5"/>
      <c r="FB333" s="5"/>
      <c r="FC333" s="5"/>
      <c r="FD333" s="5"/>
      <c r="FE333" s="5"/>
      <c r="FF333" s="5"/>
      <c r="FG333" s="5"/>
      <c r="FH333" s="5"/>
      <c r="FI333" s="5"/>
      <c r="FJ333" s="5"/>
      <c r="FK333" s="5"/>
      <c r="FL333" s="5"/>
      <c r="FM333" s="5"/>
      <c r="FN333" s="5"/>
      <c r="FO333" s="5"/>
      <c r="FP333" s="5"/>
      <c r="FQ333" s="5"/>
      <c r="FR333" s="5"/>
      <c r="FS333" s="5"/>
      <c r="FT333" s="5"/>
      <c r="FU333" s="5"/>
      <c r="FV333" s="5"/>
      <c r="FW333" s="5"/>
      <c r="FX333" s="5"/>
      <c r="FY333" s="5"/>
      <c r="FZ333" s="5"/>
      <c r="GA333" s="5"/>
      <c r="GB333" s="5"/>
      <c r="GC333" s="5"/>
      <c r="GD333" s="5"/>
      <c r="GE333" s="5"/>
      <c r="GF333" s="5"/>
      <c r="GG333" s="5"/>
      <c r="GH333" s="5"/>
      <c r="GI333" s="5"/>
      <c r="GJ333" s="5"/>
      <c r="GK333" s="5"/>
      <c r="GL333" s="5"/>
      <c r="GM333" s="5"/>
      <c r="GN333" s="5"/>
      <c r="GO333" s="5"/>
      <c r="GP333" s="5"/>
      <c r="GQ333" s="5"/>
      <c r="GR333" s="5"/>
      <c r="GS333" s="5"/>
      <c r="GT333" s="5"/>
      <c r="GU333" s="5"/>
      <c r="GV333" s="5"/>
      <c r="GW333" s="5"/>
      <c r="GX333" s="5"/>
      <c r="GY333" s="5"/>
      <c r="GZ333" s="5"/>
      <c r="HA333" s="5"/>
      <c r="HB333" s="5"/>
      <c r="HC333" s="5"/>
      <c r="HD333" s="5"/>
      <c r="HE333" s="5"/>
      <c r="HF333" s="5"/>
      <c r="HG333" s="5"/>
      <c r="HH333" s="5"/>
      <c r="HI333" s="5"/>
      <c r="HJ333" s="5"/>
      <c r="HK333" s="5"/>
      <c r="HL333" s="5"/>
      <c r="HM333" s="5"/>
      <c r="HN333" s="5"/>
      <c r="HO333" s="5"/>
      <c r="HP333" s="5"/>
      <c r="HQ333" s="5"/>
      <c r="HR333" s="5"/>
      <c r="HS333" s="5"/>
    </row>
    <row r="334" spans="1:227" s="6" customFormat="1">
      <c r="A334" s="71"/>
      <c r="B334" s="73"/>
      <c r="C334" s="68">
        <v>2025</v>
      </c>
      <c r="D334" s="22">
        <f t="shared" si="145"/>
        <v>5307.2</v>
      </c>
      <c r="E334" s="15">
        <v>0</v>
      </c>
      <c r="F334" s="15">
        <v>0</v>
      </c>
      <c r="G334" s="15">
        <v>0</v>
      </c>
      <c r="H334" s="15">
        <f>4903+404.2</f>
        <v>5307.2</v>
      </c>
      <c r="I334" s="15">
        <v>0</v>
      </c>
      <c r="J334" s="42"/>
      <c r="K334" s="42"/>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s="5"/>
      <c r="FG334" s="5"/>
      <c r="FH334" s="5"/>
      <c r="FI334" s="5"/>
      <c r="FJ334" s="5"/>
      <c r="FK334" s="5"/>
      <c r="FL334" s="5"/>
      <c r="FM334" s="5"/>
      <c r="FN334" s="5"/>
      <c r="FO334" s="5"/>
      <c r="FP334" s="5"/>
      <c r="FQ334" s="5"/>
      <c r="FR334" s="5"/>
      <c r="FS334" s="5"/>
      <c r="FT334" s="5"/>
      <c r="FU334" s="5"/>
      <c r="FV334" s="5"/>
      <c r="FW334" s="5"/>
      <c r="FX334" s="5"/>
      <c r="FY334" s="5"/>
      <c r="FZ334" s="5"/>
      <c r="GA334" s="5"/>
      <c r="GB334" s="5"/>
      <c r="GC334" s="5"/>
      <c r="GD334" s="5"/>
      <c r="GE334" s="5"/>
      <c r="GF334" s="5"/>
      <c r="GG334" s="5"/>
      <c r="GH334" s="5"/>
      <c r="GI334" s="5"/>
      <c r="GJ334" s="5"/>
      <c r="GK334" s="5"/>
      <c r="GL334" s="5"/>
      <c r="GM334" s="5"/>
      <c r="GN334" s="5"/>
      <c r="GO334" s="5"/>
      <c r="GP334" s="5"/>
      <c r="GQ334" s="5"/>
      <c r="GR334" s="5"/>
      <c r="GS334" s="5"/>
      <c r="GT334" s="5"/>
      <c r="GU334" s="5"/>
      <c r="GV334" s="5"/>
      <c r="GW334" s="5"/>
      <c r="GX334" s="5"/>
      <c r="GY334" s="5"/>
      <c r="GZ334" s="5"/>
      <c r="HA334" s="5"/>
      <c r="HB334" s="5"/>
      <c r="HC334" s="5"/>
      <c r="HD334" s="5"/>
      <c r="HE334" s="5"/>
      <c r="HF334" s="5"/>
      <c r="HG334" s="5"/>
      <c r="HH334" s="5"/>
      <c r="HI334" s="5"/>
      <c r="HJ334" s="5"/>
      <c r="HK334" s="5"/>
      <c r="HL334" s="5"/>
      <c r="HM334" s="5"/>
      <c r="HN334" s="5"/>
      <c r="HO334" s="5"/>
      <c r="HP334" s="5"/>
      <c r="HQ334" s="5"/>
      <c r="HR334" s="5"/>
      <c r="HS334" s="5"/>
    </row>
    <row r="335" spans="1:227" s="6" customFormat="1">
      <c r="A335" s="71"/>
      <c r="B335" s="73"/>
      <c r="C335" s="68">
        <v>2026</v>
      </c>
      <c r="D335" s="22">
        <f t="shared" si="145"/>
        <v>13951.2</v>
      </c>
      <c r="E335" s="15">
        <v>0</v>
      </c>
      <c r="F335" s="15">
        <v>0</v>
      </c>
      <c r="G335" s="15">
        <v>0</v>
      </c>
      <c r="H335" s="15">
        <v>13951.2</v>
      </c>
      <c r="I335" s="15">
        <v>0</v>
      </c>
      <c r="J335" s="42"/>
      <c r="K335" s="42"/>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c r="DT335" s="5"/>
      <c r="DU335" s="5"/>
      <c r="DV335" s="5"/>
      <c r="DW335" s="5"/>
      <c r="DX335" s="5"/>
      <c r="DY335" s="5"/>
      <c r="DZ335" s="5"/>
      <c r="EA335" s="5"/>
      <c r="EB335" s="5"/>
      <c r="EC335" s="5"/>
      <c r="ED335" s="5"/>
      <c r="EE335" s="5"/>
      <c r="EF335" s="5"/>
      <c r="EG335" s="5"/>
      <c r="EH335" s="5"/>
      <c r="EI335" s="5"/>
      <c r="EJ335" s="5"/>
      <c r="EK335" s="5"/>
      <c r="EL335" s="5"/>
      <c r="EM335" s="5"/>
      <c r="EN335" s="5"/>
      <c r="EO335" s="5"/>
      <c r="EP335" s="5"/>
      <c r="EQ335" s="5"/>
      <c r="ER335" s="5"/>
      <c r="ES335" s="5"/>
      <c r="ET335" s="5"/>
      <c r="EU335" s="5"/>
      <c r="EV335" s="5"/>
      <c r="EW335" s="5"/>
      <c r="EX335" s="5"/>
      <c r="EY335" s="5"/>
      <c r="EZ335" s="5"/>
      <c r="FA335" s="5"/>
      <c r="FB335" s="5"/>
      <c r="FC335" s="5"/>
      <c r="FD335" s="5"/>
      <c r="FE335" s="5"/>
      <c r="FF335" s="5"/>
      <c r="FG335" s="5"/>
      <c r="FH335" s="5"/>
      <c r="FI335" s="5"/>
      <c r="FJ335" s="5"/>
      <c r="FK335" s="5"/>
      <c r="FL335" s="5"/>
      <c r="FM335" s="5"/>
      <c r="FN335" s="5"/>
      <c r="FO335" s="5"/>
      <c r="FP335" s="5"/>
      <c r="FQ335" s="5"/>
      <c r="FR335" s="5"/>
      <c r="FS335" s="5"/>
      <c r="FT335" s="5"/>
      <c r="FU335" s="5"/>
      <c r="FV335" s="5"/>
      <c r="FW335" s="5"/>
      <c r="FX335" s="5"/>
      <c r="FY335" s="5"/>
      <c r="FZ335" s="5"/>
      <c r="GA335" s="5"/>
      <c r="GB335" s="5"/>
      <c r="GC335" s="5"/>
      <c r="GD335" s="5"/>
      <c r="GE335" s="5"/>
      <c r="GF335" s="5"/>
      <c r="GG335" s="5"/>
      <c r="GH335" s="5"/>
      <c r="GI335" s="5"/>
      <c r="GJ335" s="5"/>
      <c r="GK335" s="5"/>
      <c r="GL335" s="5"/>
      <c r="GM335" s="5"/>
      <c r="GN335" s="5"/>
      <c r="GO335" s="5"/>
      <c r="GP335" s="5"/>
      <c r="GQ335" s="5"/>
      <c r="GR335" s="5"/>
      <c r="GS335" s="5"/>
      <c r="GT335" s="5"/>
      <c r="GU335" s="5"/>
      <c r="GV335" s="5"/>
      <c r="GW335" s="5"/>
      <c r="GX335" s="5"/>
      <c r="GY335" s="5"/>
      <c r="GZ335" s="5"/>
      <c r="HA335" s="5"/>
      <c r="HB335" s="5"/>
      <c r="HC335" s="5"/>
      <c r="HD335" s="5"/>
      <c r="HE335" s="5"/>
      <c r="HF335" s="5"/>
      <c r="HG335" s="5"/>
      <c r="HH335" s="5"/>
      <c r="HI335" s="5"/>
      <c r="HJ335" s="5"/>
      <c r="HK335" s="5"/>
      <c r="HL335" s="5"/>
      <c r="HM335" s="5"/>
      <c r="HN335" s="5"/>
      <c r="HO335" s="5"/>
      <c r="HP335" s="5"/>
      <c r="HQ335" s="5"/>
      <c r="HR335" s="5"/>
      <c r="HS335" s="5"/>
    </row>
    <row r="336" spans="1:227" s="6" customFormat="1">
      <c r="A336" s="71"/>
      <c r="B336" s="73"/>
      <c r="C336" s="68">
        <v>2027</v>
      </c>
      <c r="D336" s="22">
        <f t="shared" si="145"/>
        <v>5307.2</v>
      </c>
      <c r="E336" s="15">
        <v>0</v>
      </c>
      <c r="F336" s="15">
        <v>0</v>
      </c>
      <c r="G336" s="15">
        <v>0</v>
      </c>
      <c r="H336" s="15">
        <v>5307.2</v>
      </c>
      <c r="I336" s="15">
        <v>0</v>
      </c>
      <c r="J336" s="42"/>
      <c r="K336" s="42"/>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c r="DT336" s="5"/>
      <c r="DU336" s="5"/>
      <c r="DV336" s="5"/>
      <c r="DW336" s="5"/>
      <c r="DX336" s="5"/>
      <c r="DY336" s="5"/>
      <c r="DZ336" s="5"/>
      <c r="EA336" s="5"/>
      <c r="EB336" s="5"/>
      <c r="EC336" s="5"/>
      <c r="ED336" s="5"/>
      <c r="EE336" s="5"/>
      <c r="EF336" s="5"/>
      <c r="EG336" s="5"/>
      <c r="EH336" s="5"/>
      <c r="EI336" s="5"/>
      <c r="EJ336" s="5"/>
      <c r="EK336" s="5"/>
      <c r="EL336" s="5"/>
      <c r="EM336" s="5"/>
      <c r="EN336" s="5"/>
      <c r="EO336" s="5"/>
      <c r="EP336" s="5"/>
      <c r="EQ336" s="5"/>
      <c r="ER336" s="5"/>
      <c r="ES336" s="5"/>
      <c r="ET336" s="5"/>
      <c r="EU336" s="5"/>
      <c r="EV336" s="5"/>
      <c r="EW336" s="5"/>
      <c r="EX336" s="5"/>
      <c r="EY336" s="5"/>
      <c r="EZ336" s="5"/>
      <c r="FA336" s="5"/>
      <c r="FB336" s="5"/>
      <c r="FC336" s="5"/>
      <c r="FD336" s="5"/>
      <c r="FE336" s="5"/>
      <c r="FF336" s="5"/>
      <c r="FG336" s="5"/>
      <c r="FH336" s="5"/>
      <c r="FI336" s="5"/>
      <c r="FJ336" s="5"/>
      <c r="FK336" s="5"/>
      <c r="FL336" s="5"/>
      <c r="FM336" s="5"/>
      <c r="FN336" s="5"/>
      <c r="FO336" s="5"/>
      <c r="FP336" s="5"/>
      <c r="FQ336" s="5"/>
      <c r="FR336" s="5"/>
      <c r="FS336" s="5"/>
      <c r="FT336" s="5"/>
      <c r="FU336" s="5"/>
      <c r="FV336" s="5"/>
      <c r="FW336" s="5"/>
      <c r="FX336" s="5"/>
      <c r="FY336" s="5"/>
      <c r="FZ336" s="5"/>
      <c r="GA336" s="5"/>
      <c r="GB336" s="5"/>
      <c r="GC336" s="5"/>
      <c r="GD336" s="5"/>
      <c r="GE336" s="5"/>
      <c r="GF336" s="5"/>
      <c r="GG336" s="5"/>
      <c r="GH336" s="5"/>
      <c r="GI336" s="5"/>
      <c r="GJ336" s="5"/>
      <c r="GK336" s="5"/>
      <c r="GL336" s="5"/>
      <c r="GM336" s="5"/>
      <c r="GN336" s="5"/>
      <c r="GO336" s="5"/>
      <c r="GP336" s="5"/>
      <c r="GQ336" s="5"/>
      <c r="GR336" s="5"/>
      <c r="GS336" s="5"/>
      <c r="GT336" s="5"/>
      <c r="GU336" s="5"/>
      <c r="GV336" s="5"/>
      <c r="GW336" s="5"/>
      <c r="GX336" s="5"/>
      <c r="GY336" s="5"/>
      <c r="GZ336" s="5"/>
      <c r="HA336" s="5"/>
      <c r="HB336" s="5"/>
      <c r="HC336" s="5"/>
      <c r="HD336" s="5"/>
      <c r="HE336" s="5"/>
      <c r="HF336" s="5"/>
      <c r="HG336" s="5"/>
      <c r="HH336" s="5"/>
      <c r="HI336" s="5"/>
      <c r="HJ336" s="5"/>
      <c r="HK336" s="5"/>
      <c r="HL336" s="5"/>
      <c r="HM336" s="5"/>
      <c r="HN336" s="5"/>
      <c r="HO336" s="5"/>
      <c r="HP336" s="5"/>
      <c r="HQ336" s="5"/>
      <c r="HR336" s="5"/>
      <c r="HS336" s="5"/>
    </row>
    <row r="337" spans="1:227" s="6" customFormat="1">
      <c r="A337" s="71"/>
      <c r="B337" s="73"/>
      <c r="C337" s="68">
        <v>2028</v>
      </c>
      <c r="D337" s="15">
        <f>SUM(E337:I337)</f>
        <v>5307.2</v>
      </c>
      <c r="E337" s="15">
        <v>0</v>
      </c>
      <c r="F337" s="15">
        <v>0</v>
      </c>
      <c r="G337" s="15">
        <v>0</v>
      </c>
      <c r="H337" s="15">
        <v>5307.2</v>
      </c>
      <c r="I337" s="15">
        <v>0</v>
      </c>
      <c r="J337" s="42"/>
      <c r="K337" s="42"/>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c r="EV337" s="5"/>
      <c r="EW337" s="5"/>
      <c r="EX337" s="5"/>
      <c r="EY337" s="5"/>
      <c r="EZ337" s="5"/>
      <c r="FA337" s="5"/>
      <c r="FB337" s="5"/>
      <c r="FC337" s="5"/>
      <c r="FD337" s="5"/>
      <c r="FE337" s="5"/>
      <c r="FF337" s="5"/>
      <c r="FG337" s="5"/>
      <c r="FH337" s="5"/>
      <c r="FI337" s="5"/>
      <c r="FJ337" s="5"/>
      <c r="FK337" s="5"/>
      <c r="FL337" s="5"/>
      <c r="FM337" s="5"/>
      <c r="FN337" s="5"/>
      <c r="FO337" s="5"/>
      <c r="FP337" s="5"/>
      <c r="FQ337" s="5"/>
      <c r="FR337" s="5"/>
      <c r="FS337" s="5"/>
      <c r="FT337" s="5"/>
      <c r="FU337" s="5"/>
      <c r="FV337" s="5"/>
      <c r="FW337" s="5"/>
      <c r="FX337" s="5"/>
      <c r="FY337" s="5"/>
      <c r="FZ337" s="5"/>
      <c r="GA337" s="5"/>
      <c r="GB337" s="5"/>
      <c r="GC337" s="5"/>
      <c r="GD337" s="5"/>
      <c r="GE337" s="5"/>
      <c r="GF337" s="5"/>
      <c r="GG337" s="5"/>
      <c r="GH337" s="5"/>
      <c r="GI337" s="5"/>
      <c r="GJ337" s="5"/>
      <c r="GK337" s="5"/>
      <c r="GL337" s="5"/>
      <c r="GM337" s="5"/>
      <c r="GN337" s="5"/>
      <c r="GO337" s="5"/>
      <c r="GP337" s="5"/>
      <c r="GQ337" s="5"/>
      <c r="GR337" s="5"/>
      <c r="GS337" s="5"/>
      <c r="GT337" s="5"/>
      <c r="GU337" s="5"/>
      <c r="GV337" s="5"/>
      <c r="GW337" s="5"/>
      <c r="GX337" s="5"/>
      <c r="GY337" s="5"/>
      <c r="GZ337" s="5"/>
      <c r="HA337" s="5"/>
      <c r="HB337" s="5"/>
      <c r="HC337" s="5"/>
      <c r="HD337" s="5"/>
      <c r="HE337" s="5"/>
      <c r="HF337" s="5"/>
      <c r="HG337" s="5"/>
      <c r="HH337" s="5"/>
      <c r="HI337" s="5"/>
      <c r="HJ337" s="5"/>
      <c r="HK337" s="5"/>
      <c r="HL337" s="5"/>
      <c r="HM337" s="5"/>
      <c r="HN337" s="5"/>
      <c r="HO337" s="5"/>
      <c r="HP337" s="5"/>
      <c r="HQ337" s="5"/>
      <c r="HR337" s="5"/>
      <c r="HS337" s="5"/>
    </row>
    <row r="338" spans="1:227" s="6" customFormat="1">
      <c r="A338" s="72"/>
      <c r="B338" s="73"/>
      <c r="C338" s="68" t="s">
        <v>16</v>
      </c>
      <c r="D338" s="22">
        <f>SUM(D331:D337)</f>
        <v>50894.299999999996</v>
      </c>
      <c r="E338" s="22">
        <f t="shared" ref="E338:H338" si="146">SUM(E331:E337)</f>
        <v>0</v>
      </c>
      <c r="F338" s="22">
        <f t="shared" si="146"/>
        <v>0</v>
      </c>
      <c r="G338" s="22">
        <f t="shared" si="146"/>
        <v>0</v>
      </c>
      <c r="H338" s="22">
        <f t="shared" si="146"/>
        <v>50894.299999999996</v>
      </c>
      <c r="I338" s="22">
        <f>SUM(I331:I337)</f>
        <v>0</v>
      </c>
      <c r="J338" s="42"/>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c r="DS338" s="5"/>
      <c r="DT338" s="5"/>
      <c r="DU338" s="5"/>
      <c r="DV338" s="5"/>
      <c r="DW338" s="5"/>
      <c r="DX338" s="5"/>
      <c r="DY338" s="5"/>
      <c r="DZ338" s="5"/>
      <c r="EA338" s="5"/>
      <c r="EB338" s="5"/>
      <c r="EC338" s="5"/>
      <c r="ED338" s="5"/>
      <c r="EE338" s="5"/>
      <c r="EF338" s="5"/>
      <c r="EG338" s="5"/>
      <c r="EH338" s="5"/>
      <c r="EI338" s="5"/>
      <c r="EJ338" s="5"/>
      <c r="EK338" s="5"/>
      <c r="EL338" s="5"/>
      <c r="EM338" s="5"/>
      <c r="EN338" s="5"/>
      <c r="EO338" s="5"/>
      <c r="EP338" s="5"/>
      <c r="EQ338" s="5"/>
      <c r="ER338" s="5"/>
      <c r="ES338" s="5"/>
      <c r="ET338" s="5"/>
      <c r="EU338" s="5"/>
      <c r="EV338" s="5"/>
      <c r="EW338" s="5"/>
      <c r="EX338" s="5"/>
      <c r="EY338" s="5"/>
      <c r="EZ338" s="5"/>
      <c r="FA338" s="5"/>
      <c r="FB338" s="5"/>
      <c r="FC338" s="5"/>
      <c r="FD338" s="5"/>
      <c r="FE338" s="5"/>
      <c r="FF338" s="5"/>
      <c r="FG338" s="5"/>
      <c r="FH338" s="5"/>
      <c r="FI338" s="5"/>
      <c r="FJ338" s="5"/>
      <c r="FK338" s="5"/>
      <c r="FL338" s="5"/>
      <c r="FM338" s="5"/>
      <c r="FN338" s="5"/>
      <c r="FO338" s="5"/>
      <c r="FP338" s="5"/>
      <c r="FQ338" s="5"/>
      <c r="FR338" s="5"/>
      <c r="FS338" s="5"/>
      <c r="FT338" s="5"/>
      <c r="FU338" s="5"/>
      <c r="FV338" s="5"/>
      <c r="FW338" s="5"/>
      <c r="FX338" s="5"/>
      <c r="FY338" s="5"/>
      <c r="FZ338" s="5"/>
      <c r="GA338" s="5"/>
      <c r="GB338" s="5"/>
      <c r="GC338" s="5"/>
      <c r="GD338" s="5"/>
      <c r="GE338" s="5"/>
      <c r="GF338" s="5"/>
      <c r="GG338" s="5"/>
      <c r="GH338" s="5"/>
      <c r="GI338" s="5"/>
      <c r="GJ338" s="5"/>
      <c r="GK338" s="5"/>
      <c r="GL338" s="5"/>
      <c r="GM338" s="5"/>
      <c r="GN338" s="5"/>
      <c r="GO338" s="5"/>
      <c r="GP338" s="5"/>
      <c r="GQ338" s="5"/>
      <c r="GR338" s="5"/>
      <c r="GS338" s="5"/>
      <c r="GT338" s="5"/>
      <c r="GU338" s="5"/>
      <c r="GV338" s="5"/>
      <c r="GW338" s="5"/>
      <c r="GX338" s="5"/>
      <c r="GY338" s="5"/>
      <c r="GZ338" s="5"/>
      <c r="HA338" s="5"/>
      <c r="HB338" s="5"/>
      <c r="HC338" s="5"/>
      <c r="HD338" s="5"/>
      <c r="HE338" s="5"/>
      <c r="HF338" s="5"/>
      <c r="HG338" s="5"/>
      <c r="HH338" s="5"/>
      <c r="HI338" s="5"/>
      <c r="HJ338" s="5"/>
      <c r="HK338" s="5"/>
      <c r="HL338" s="5"/>
      <c r="HM338" s="5"/>
      <c r="HN338" s="5"/>
      <c r="HO338" s="5"/>
      <c r="HP338" s="5"/>
      <c r="HQ338" s="5"/>
      <c r="HR338" s="5"/>
      <c r="HS338" s="5"/>
    </row>
    <row r="339" spans="1:227" s="6" customFormat="1" ht="18.75" customHeight="1">
      <c r="A339" s="70" t="s">
        <v>85</v>
      </c>
      <c r="B339" s="73"/>
      <c r="C339" s="68">
        <v>2022</v>
      </c>
      <c r="D339" s="22">
        <f>SUM(E339:I339)</f>
        <v>1198</v>
      </c>
      <c r="E339" s="15">
        <v>0</v>
      </c>
      <c r="F339" s="15">
        <v>0</v>
      </c>
      <c r="G339" s="15">
        <v>0</v>
      </c>
      <c r="H339" s="15">
        <v>1198</v>
      </c>
      <c r="I339" s="15">
        <v>0</v>
      </c>
      <c r="J339" s="42"/>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c r="EV339" s="5"/>
      <c r="EW339" s="5"/>
      <c r="EX339" s="5"/>
      <c r="EY339" s="5"/>
      <c r="EZ339" s="5"/>
      <c r="FA339" s="5"/>
      <c r="FB339" s="5"/>
      <c r="FC339" s="5"/>
      <c r="FD339" s="5"/>
      <c r="FE339" s="5"/>
      <c r="FF339" s="5"/>
      <c r="FG339" s="5"/>
      <c r="FH339" s="5"/>
      <c r="FI339" s="5"/>
      <c r="FJ339" s="5"/>
      <c r="FK339" s="5"/>
      <c r="FL339" s="5"/>
      <c r="FM339" s="5"/>
      <c r="FN339" s="5"/>
      <c r="FO339" s="5"/>
      <c r="FP339" s="5"/>
      <c r="FQ339" s="5"/>
      <c r="FR339" s="5"/>
      <c r="FS339" s="5"/>
      <c r="FT339" s="5"/>
      <c r="FU339" s="5"/>
      <c r="FV339" s="5"/>
      <c r="FW339" s="5"/>
      <c r="FX339" s="5"/>
      <c r="FY339" s="5"/>
      <c r="FZ339" s="5"/>
      <c r="GA339" s="5"/>
      <c r="GB339" s="5"/>
      <c r="GC339" s="5"/>
      <c r="GD339" s="5"/>
      <c r="GE339" s="5"/>
      <c r="GF339" s="5"/>
      <c r="GG339" s="5"/>
      <c r="GH339" s="5"/>
      <c r="GI339" s="5"/>
      <c r="GJ339" s="5"/>
      <c r="GK339" s="5"/>
      <c r="GL339" s="5"/>
      <c r="GM339" s="5"/>
      <c r="GN339" s="5"/>
      <c r="GO339" s="5"/>
      <c r="GP339" s="5"/>
      <c r="GQ339" s="5"/>
      <c r="GR339" s="5"/>
      <c r="GS339" s="5"/>
      <c r="GT339" s="5"/>
      <c r="GU339" s="5"/>
      <c r="GV339" s="5"/>
      <c r="GW339" s="5"/>
      <c r="GX339" s="5"/>
      <c r="GY339" s="5"/>
      <c r="GZ339" s="5"/>
      <c r="HA339" s="5"/>
      <c r="HB339" s="5"/>
      <c r="HC339" s="5"/>
      <c r="HD339" s="5"/>
      <c r="HE339" s="5"/>
      <c r="HF339" s="5"/>
      <c r="HG339" s="5"/>
      <c r="HH339" s="5"/>
      <c r="HI339" s="5"/>
      <c r="HJ339" s="5"/>
      <c r="HK339" s="5"/>
      <c r="HL339" s="5"/>
      <c r="HM339" s="5"/>
      <c r="HN339" s="5"/>
      <c r="HO339" s="5"/>
      <c r="HP339" s="5"/>
      <c r="HQ339" s="5"/>
      <c r="HR339" s="5"/>
      <c r="HS339" s="5"/>
    </row>
    <row r="340" spans="1:227" s="6" customFormat="1">
      <c r="A340" s="71"/>
      <c r="B340" s="73"/>
      <c r="C340" s="68">
        <v>2023</v>
      </c>
      <c r="D340" s="22">
        <f>SUM(E340:I340)</f>
        <v>658.1</v>
      </c>
      <c r="E340" s="15">
        <v>0</v>
      </c>
      <c r="F340" s="15">
        <v>0</v>
      </c>
      <c r="G340" s="15">
        <v>0</v>
      </c>
      <c r="H340" s="15">
        <v>658.1</v>
      </c>
      <c r="I340" s="15">
        <v>0</v>
      </c>
      <c r="J340" s="42"/>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s="5"/>
      <c r="FG340" s="5"/>
      <c r="FH340" s="5"/>
      <c r="FI340" s="5"/>
      <c r="FJ340" s="5"/>
      <c r="FK340" s="5"/>
      <c r="FL340" s="5"/>
      <c r="FM340" s="5"/>
      <c r="FN340" s="5"/>
      <c r="FO340" s="5"/>
      <c r="FP340" s="5"/>
      <c r="FQ340" s="5"/>
      <c r="FR340" s="5"/>
      <c r="FS340" s="5"/>
      <c r="FT340" s="5"/>
      <c r="FU340" s="5"/>
      <c r="FV340" s="5"/>
      <c r="FW340" s="5"/>
      <c r="FX340" s="5"/>
      <c r="FY340" s="5"/>
      <c r="FZ340" s="5"/>
      <c r="GA340" s="5"/>
      <c r="GB340" s="5"/>
      <c r="GC340" s="5"/>
      <c r="GD340" s="5"/>
      <c r="GE340" s="5"/>
      <c r="GF340" s="5"/>
      <c r="GG340" s="5"/>
      <c r="GH340" s="5"/>
      <c r="GI340" s="5"/>
      <c r="GJ340" s="5"/>
      <c r="GK340" s="5"/>
      <c r="GL340" s="5"/>
      <c r="GM340" s="5"/>
      <c r="GN340" s="5"/>
      <c r="GO340" s="5"/>
      <c r="GP340" s="5"/>
      <c r="GQ340" s="5"/>
      <c r="GR340" s="5"/>
      <c r="GS340" s="5"/>
      <c r="GT340" s="5"/>
      <c r="GU340" s="5"/>
      <c r="GV340" s="5"/>
      <c r="GW340" s="5"/>
      <c r="GX340" s="5"/>
      <c r="GY340" s="5"/>
      <c r="GZ340" s="5"/>
      <c r="HA340" s="5"/>
      <c r="HB340" s="5"/>
      <c r="HC340" s="5"/>
      <c r="HD340" s="5"/>
      <c r="HE340" s="5"/>
      <c r="HF340" s="5"/>
      <c r="HG340" s="5"/>
      <c r="HH340" s="5"/>
      <c r="HI340" s="5"/>
      <c r="HJ340" s="5"/>
      <c r="HK340" s="5"/>
      <c r="HL340" s="5"/>
      <c r="HM340" s="5"/>
      <c r="HN340" s="5"/>
      <c r="HO340" s="5"/>
      <c r="HP340" s="5"/>
      <c r="HQ340" s="5"/>
      <c r="HR340" s="5"/>
      <c r="HS340" s="5"/>
    </row>
    <row r="341" spans="1:227" s="6" customFormat="1">
      <c r="A341" s="71"/>
      <c r="B341" s="73"/>
      <c r="C341" s="68">
        <v>2024</v>
      </c>
      <c r="D341" s="22">
        <f>SUM(E341:I341)</f>
        <v>420</v>
      </c>
      <c r="E341" s="15">
        <v>0</v>
      </c>
      <c r="F341" s="15">
        <v>0</v>
      </c>
      <c r="G341" s="15">
        <v>0</v>
      </c>
      <c r="H341" s="15">
        <v>420</v>
      </c>
      <c r="I341" s="15">
        <v>0</v>
      </c>
      <c r="J341" s="42"/>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c r="EV341" s="5"/>
      <c r="EW341" s="5"/>
      <c r="EX341" s="5"/>
      <c r="EY341" s="5"/>
      <c r="EZ341" s="5"/>
      <c r="FA341" s="5"/>
      <c r="FB341" s="5"/>
      <c r="FC341" s="5"/>
      <c r="FD341" s="5"/>
      <c r="FE341" s="5"/>
      <c r="FF341" s="5"/>
      <c r="FG341" s="5"/>
      <c r="FH341" s="5"/>
      <c r="FI341" s="5"/>
      <c r="FJ341" s="5"/>
      <c r="FK341" s="5"/>
      <c r="FL341" s="5"/>
      <c r="FM341" s="5"/>
      <c r="FN341" s="5"/>
      <c r="FO341" s="5"/>
      <c r="FP341" s="5"/>
      <c r="FQ341" s="5"/>
      <c r="FR341" s="5"/>
      <c r="FS341" s="5"/>
      <c r="FT341" s="5"/>
      <c r="FU341" s="5"/>
      <c r="FV341" s="5"/>
      <c r="FW341" s="5"/>
      <c r="FX341" s="5"/>
      <c r="FY341" s="5"/>
      <c r="FZ341" s="5"/>
      <c r="GA341" s="5"/>
      <c r="GB341" s="5"/>
      <c r="GC341" s="5"/>
      <c r="GD341" s="5"/>
      <c r="GE341" s="5"/>
      <c r="GF341" s="5"/>
      <c r="GG341" s="5"/>
      <c r="GH341" s="5"/>
      <c r="GI341" s="5"/>
      <c r="GJ341" s="5"/>
      <c r="GK341" s="5"/>
      <c r="GL341" s="5"/>
      <c r="GM341" s="5"/>
      <c r="GN341" s="5"/>
      <c r="GO341" s="5"/>
      <c r="GP341" s="5"/>
      <c r="GQ341" s="5"/>
      <c r="GR341" s="5"/>
      <c r="GS341" s="5"/>
      <c r="GT341" s="5"/>
      <c r="GU341" s="5"/>
      <c r="GV341" s="5"/>
      <c r="GW341" s="5"/>
      <c r="GX341" s="5"/>
      <c r="GY341" s="5"/>
      <c r="GZ341" s="5"/>
      <c r="HA341" s="5"/>
      <c r="HB341" s="5"/>
      <c r="HC341" s="5"/>
      <c r="HD341" s="5"/>
      <c r="HE341" s="5"/>
      <c r="HF341" s="5"/>
      <c r="HG341" s="5"/>
      <c r="HH341" s="5"/>
      <c r="HI341" s="5"/>
      <c r="HJ341" s="5"/>
      <c r="HK341" s="5"/>
      <c r="HL341" s="5"/>
      <c r="HM341" s="5"/>
      <c r="HN341" s="5"/>
      <c r="HO341" s="5"/>
      <c r="HP341" s="5"/>
      <c r="HQ341" s="5"/>
      <c r="HR341" s="5"/>
      <c r="HS341" s="5"/>
    </row>
    <row r="342" spans="1:227" s="6" customFormat="1">
      <c r="A342" s="71"/>
      <c r="B342" s="73"/>
      <c r="C342" s="68">
        <v>2025</v>
      </c>
      <c r="D342" s="22">
        <f t="shared" ref="D342:D343" si="147">SUM(E342:I342)</f>
        <v>118.7</v>
      </c>
      <c r="E342" s="15">
        <v>0</v>
      </c>
      <c r="F342" s="15">
        <v>0</v>
      </c>
      <c r="G342" s="15">
        <v>0</v>
      </c>
      <c r="H342" s="15">
        <v>118.7</v>
      </c>
      <c r="I342" s="15">
        <v>0</v>
      </c>
      <c r="J342" s="42"/>
      <c r="K342" s="42"/>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c r="EV342" s="5"/>
      <c r="EW342" s="5"/>
      <c r="EX342" s="5"/>
      <c r="EY342" s="5"/>
      <c r="EZ342" s="5"/>
      <c r="FA342" s="5"/>
      <c r="FB342" s="5"/>
      <c r="FC342" s="5"/>
      <c r="FD342" s="5"/>
      <c r="FE342" s="5"/>
      <c r="FF342" s="5"/>
      <c r="FG342" s="5"/>
      <c r="FH342" s="5"/>
      <c r="FI342" s="5"/>
      <c r="FJ342" s="5"/>
      <c r="FK342" s="5"/>
      <c r="FL342" s="5"/>
      <c r="FM342" s="5"/>
      <c r="FN342" s="5"/>
      <c r="FO342" s="5"/>
      <c r="FP342" s="5"/>
      <c r="FQ342" s="5"/>
      <c r="FR342" s="5"/>
      <c r="FS342" s="5"/>
      <c r="FT342" s="5"/>
      <c r="FU342" s="5"/>
      <c r="FV342" s="5"/>
      <c r="FW342" s="5"/>
      <c r="FX342" s="5"/>
      <c r="FY342" s="5"/>
      <c r="FZ342" s="5"/>
      <c r="GA342" s="5"/>
      <c r="GB342" s="5"/>
      <c r="GC342" s="5"/>
      <c r="GD342" s="5"/>
      <c r="GE342" s="5"/>
      <c r="GF342" s="5"/>
      <c r="GG342" s="5"/>
      <c r="GH342" s="5"/>
      <c r="GI342" s="5"/>
      <c r="GJ342" s="5"/>
      <c r="GK342" s="5"/>
      <c r="GL342" s="5"/>
      <c r="GM342" s="5"/>
      <c r="GN342" s="5"/>
      <c r="GO342" s="5"/>
      <c r="GP342" s="5"/>
      <c r="GQ342" s="5"/>
      <c r="GR342" s="5"/>
      <c r="GS342" s="5"/>
      <c r="GT342" s="5"/>
      <c r="GU342" s="5"/>
      <c r="GV342" s="5"/>
      <c r="GW342" s="5"/>
      <c r="GX342" s="5"/>
      <c r="GY342" s="5"/>
      <c r="GZ342" s="5"/>
      <c r="HA342" s="5"/>
      <c r="HB342" s="5"/>
      <c r="HC342" s="5"/>
      <c r="HD342" s="5"/>
      <c r="HE342" s="5"/>
      <c r="HF342" s="5"/>
      <c r="HG342" s="5"/>
      <c r="HH342" s="5"/>
      <c r="HI342" s="5"/>
      <c r="HJ342" s="5"/>
      <c r="HK342" s="5"/>
      <c r="HL342" s="5"/>
      <c r="HM342" s="5"/>
      <c r="HN342" s="5"/>
      <c r="HO342" s="5"/>
      <c r="HP342" s="5"/>
      <c r="HQ342" s="5"/>
      <c r="HR342" s="5"/>
      <c r="HS342" s="5"/>
    </row>
    <row r="343" spans="1:227" s="6" customFormat="1">
      <c r="A343" s="71"/>
      <c r="B343" s="73"/>
      <c r="C343" s="68">
        <v>2027</v>
      </c>
      <c r="D343" s="22">
        <f t="shared" si="147"/>
        <v>3000.8</v>
      </c>
      <c r="E343" s="15">
        <v>0</v>
      </c>
      <c r="F343" s="15">
        <v>0</v>
      </c>
      <c r="G343" s="15">
        <v>0</v>
      </c>
      <c r="H343" s="15">
        <v>3000.8</v>
      </c>
      <c r="I343" s="15">
        <v>0</v>
      </c>
      <c r="J343" s="42"/>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c r="EV343" s="5"/>
      <c r="EW343" s="5"/>
      <c r="EX343" s="5"/>
      <c r="EY343" s="5"/>
      <c r="EZ343" s="5"/>
      <c r="FA343" s="5"/>
      <c r="FB343" s="5"/>
      <c r="FC343" s="5"/>
      <c r="FD343" s="5"/>
      <c r="FE343" s="5"/>
      <c r="FF343" s="5"/>
      <c r="FG343" s="5"/>
      <c r="FH343" s="5"/>
      <c r="FI343" s="5"/>
      <c r="FJ343" s="5"/>
      <c r="FK343" s="5"/>
      <c r="FL343" s="5"/>
      <c r="FM343" s="5"/>
      <c r="FN343" s="5"/>
      <c r="FO343" s="5"/>
      <c r="FP343" s="5"/>
      <c r="FQ343" s="5"/>
      <c r="FR343" s="5"/>
      <c r="FS343" s="5"/>
      <c r="FT343" s="5"/>
      <c r="FU343" s="5"/>
      <c r="FV343" s="5"/>
      <c r="FW343" s="5"/>
      <c r="FX343" s="5"/>
      <c r="FY343" s="5"/>
      <c r="FZ343" s="5"/>
      <c r="GA343" s="5"/>
      <c r="GB343" s="5"/>
      <c r="GC343" s="5"/>
      <c r="GD343" s="5"/>
      <c r="GE343" s="5"/>
      <c r="GF343" s="5"/>
      <c r="GG343" s="5"/>
      <c r="GH343" s="5"/>
      <c r="GI343" s="5"/>
      <c r="GJ343" s="5"/>
      <c r="GK343" s="5"/>
      <c r="GL343" s="5"/>
      <c r="GM343" s="5"/>
      <c r="GN343" s="5"/>
      <c r="GO343" s="5"/>
      <c r="GP343" s="5"/>
      <c r="GQ343" s="5"/>
      <c r="GR343" s="5"/>
      <c r="GS343" s="5"/>
      <c r="GT343" s="5"/>
      <c r="GU343" s="5"/>
      <c r="GV343" s="5"/>
      <c r="GW343" s="5"/>
      <c r="GX343" s="5"/>
      <c r="GY343" s="5"/>
      <c r="GZ343" s="5"/>
      <c r="HA343" s="5"/>
      <c r="HB343" s="5"/>
      <c r="HC343" s="5"/>
      <c r="HD343" s="5"/>
      <c r="HE343" s="5"/>
      <c r="HF343" s="5"/>
      <c r="HG343" s="5"/>
      <c r="HH343" s="5"/>
      <c r="HI343" s="5"/>
      <c r="HJ343" s="5"/>
      <c r="HK343" s="5"/>
      <c r="HL343" s="5"/>
      <c r="HM343" s="5"/>
      <c r="HN343" s="5"/>
      <c r="HO343" s="5"/>
      <c r="HP343" s="5"/>
      <c r="HQ343" s="5"/>
      <c r="HR343" s="5"/>
      <c r="HS343" s="5"/>
    </row>
    <row r="344" spans="1:227" s="6" customFormat="1">
      <c r="A344" s="72"/>
      <c r="B344" s="73"/>
      <c r="C344" s="68" t="s">
        <v>16</v>
      </c>
      <c r="D344" s="22">
        <f t="shared" ref="D344:I344" si="148">SUM(D339:D343)</f>
        <v>5395.6</v>
      </c>
      <c r="E344" s="22">
        <f t="shared" si="148"/>
        <v>0</v>
      </c>
      <c r="F344" s="22">
        <f t="shared" si="148"/>
        <v>0</v>
      </c>
      <c r="G344" s="22">
        <f t="shared" si="148"/>
        <v>0</v>
      </c>
      <c r="H344" s="22">
        <f t="shared" si="148"/>
        <v>5395.6</v>
      </c>
      <c r="I344" s="22">
        <f t="shared" si="148"/>
        <v>0</v>
      </c>
      <c r="J344" s="42"/>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c r="DI344" s="5"/>
      <c r="DJ344" s="5"/>
      <c r="DK344" s="5"/>
      <c r="DL344" s="5"/>
      <c r="DM344" s="5"/>
      <c r="DN344" s="5"/>
      <c r="DO344" s="5"/>
      <c r="DP344" s="5"/>
      <c r="DQ344" s="5"/>
      <c r="DR344" s="5"/>
      <c r="DS344" s="5"/>
      <c r="DT344" s="5"/>
      <c r="DU344" s="5"/>
      <c r="DV344" s="5"/>
      <c r="DW344" s="5"/>
      <c r="DX344" s="5"/>
      <c r="DY344" s="5"/>
      <c r="DZ344" s="5"/>
      <c r="EA344" s="5"/>
      <c r="EB344" s="5"/>
      <c r="EC344" s="5"/>
      <c r="ED344" s="5"/>
      <c r="EE344" s="5"/>
      <c r="EF344" s="5"/>
      <c r="EG344" s="5"/>
      <c r="EH344" s="5"/>
      <c r="EI344" s="5"/>
      <c r="EJ344" s="5"/>
      <c r="EK344" s="5"/>
      <c r="EL344" s="5"/>
      <c r="EM344" s="5"/>
      <c r="EN344" s="5"/>
      <c r="EO344" s="5"/>
      <c r="EP344" s="5"/>
      <c r="EQ344" s="5"/>
      <c r="ER344" s="5"/>
      <c r="ES344" s="5"/>
      <c r="ET344" s="5"/>
      <c r="EU344" s="5"/>
      <c r="EV344" s="5"/>
      <c r="EW344" s="5"/>
      <c r="EX344" s="5"/>
      <c r="EY344" s="5"/>
      <c r="EZ344" s="5"/>
      <c r="FA344" s="5"/>
      <c r="FB344" s="5"/>
      <c r="FC344" s="5"/>
      <c r="FD344" s="5"/>
      <c r="FE344" s="5"/>
      <c r="FF344" s="5"/>
      <c r="FG344" s="5"/>
      <c r="FH344" s="5"/>
      <c r="FI344" s="5"/>
      <c r="FJ344" s="5"/>
      <c r="FK344" s="5"/>
      <c r="FL344" s="5"/>
      <c r="FM344" s="5"/>
      <c r="FN344" s="5"/>
      <c r="FO344" s="5"/>
      <c r="FP344" s="5"/>
      <c r="FQ344" s="5"/>
      <c r="FR344" s="5"/>
      <c r="FS344" s="5"/>
      <c r="FT344" s="5"/>
      <c r="FU344" s="5"/>
      <c r="FV344" s="5"/>
      <c r="FW344" s="5"/>
      <c r="FX344" s="5"/>
      <c r="FY344" s="5"/>
      <c r="FZ344" s="5"/>
      <c r="GA344" s="5"/>
      <c r="GB344" s="5"/>
      <c r="GC344" s="5"/>
      <c r="GD344" s="5"/>
      <c r="GE344" s="5"/>
      <c r="GF344" s="5"/>
      <c r="GG344" s="5"/>
      <c r="GH344" s="5"/>
      <c r="GI344" s="5"/>
      <c r="GJ344" s="5"/>
      <c r="GK344" s="5"/>
      <c r="GL344" s="5"/>
      <c r="GM344" s="5"/>
      <c r="GN344" s="5"/>
      <c r="GO344" s="5"/>
      <c r="GP344" s="5"/>
      <c r="GQ344" s="5"/>
      <c r="GR344" s="5"/>
      <c r="GS344" s="5"/>
      <c r="GT344" s="5"/>
      <c r="GU344" s="5"/>
      <c r="GV344" s="5"/>
      <c r="GW344" s="5"/>
      <c r="GX344" s="5"/>
      <c r="GY344" s="5"/>
      <c r="GZ344" s="5"/>
      <c r="HA344" s="5"/>
      <c r="HB344" s="5"/>
      <c r="HC344" s="5"/>
      <c r="HD344" s="5"/>
      <c r="HE344" s="5"/>
      <c r="HF344" s="5"/>
      <c r="HG344" s="5"/>
      <c r="HH344" s="5"/>
      <c r="HI344" s="5"/>
      <c r="HJ344" s="5"/>
      <c r="HK344" s="5"/>
      <c r="HL344" s="5"/>
      <c r="HM344" s="5"/>
      <c r="HN344" s="5"/>
      <c r="HO344" s="5"/>
      <c r="HP344" s="5"/>
      <c r="HQ344" s="5"/>
      <c r="HR344" s="5"/>
      <c r="HS344" s="5"/>
    </row>
    <row r="345" spans="1:227" s="6" customFormat="1" ht="18" customHeight="1">
      <c r="A345" s="70" t="s">
        <v>52</v>
      </c>
      <c r="B345" s="79"/>
      <c r="C345" s="68">
        <v>2024</v>
      </c>
      <c r="D345" s="15">
        <f>SUM(E345:I345)</f>
        <v>121</v>
      </c>
      <c r="E345" s="15">
        <v>0</v>
      </c>
      <c r="F345" s="15">
        <v>0</v>
      </c>
      <c r="G345" s="15">
        <v>0</v>
      </c>
      <c r="H345" s="15">
        <v>121</v>
      </c>
      <c r="I345" s="15">
        <v>0</v>
      </c>
      <c r="J345" s="42"/>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c r="DI345" s="5"/>
      <c r="DJ345" s="5"/>
      <c r="DK345" s="5"/>
      <c r="DL345" s="5"/>
      <c r="DM345" s="5"/>
      <c r="DN345" s="5"/>
      <c r="DO345" s="5"/>
      <c r="DP345" s="5"/>
      <c r="DQ345" s="5"/>
      <c r="DR345" s="5"/>
      <c r="DS345" s="5"/>
      <c r="DT345" s="5"/>
      <c r="DU345" s="5"/>
      <c r="DV345" s="5"/>
      <c r="DW345" s="5"/>
      <c r="DX345" s="5"/>
      <c r="DY345" s="5"/>
      <c r="DZ345" s="5"/>
      <c r="EA345" s="5"/>
      <c r="EB345" s="5"/>
      <c r="EC345" s="5"/>
      <c r="ED345" s="5"/>
      <c r="EE345" s="5"/>
      <c r="EF345" s="5"/>
      <c r="EG345" s="5"/>
      <c r="EH345" s="5"/>
      <c r="EI345" s="5"/>
      <c r="EJ345" s="5"/>
      <c r="EK345" s="5"/>
      <c r="EL345" s="5"/>
      <c r="EM345" s="5"/>
      <c r="EN345" s="5"/>
      <c r="EO345" s="5"/>
      <c r="EP345" s="5"/>
      <c r="EQ345" s="5"/>
      <c r="ER345" s="5"/>
      <c r="ES345" s="5"/>
      <c r="ET345" s="5"/>
      <c r="EU345" s="5"/>
      <c r="EV345" s="5"/>
      <c r="EW345" s="5"/>
      <c r="EX345" s="5"/>
      <c r="EY345" s="5"/>
      <c r="EZ345" s="5"/>
      <c r="FA345" s="5"/>
      <c r="FB345" s="5"/>
      <c r="FC345" s="5"/>
      <c r="FD345" s="5"/>
      <c r="FE345" s="5"/>
      <c r="FF345" s="5"/>
      <c r="FG345" s="5"/>
      <c r="FH345" s="5"/>
      <c r="FI345" s="5"/>
      <c r="FJ345" s="5"/>
      <c r="FK345" s="5"/>
      <c r="FL345" s="5"/>
      <c r="FM345" s="5"/>
      <c r="FN345" s="5"/>
      <c r="FO345" s="5"/>
      <c r="FP345" s="5"/>
      <c r="FQ345" s="5"/>
      <c r="FR345" s="5"/>
      <c r="FS345" s="5"/>
      <c r="FT345" s="5"/>
      <c r="FU345" s="5"/>
      <c r="FV345" s="5"/>
      <c r="FW345" s="5"/>
      <c r="FX345" s="5"/>
      <c r="FY345" s="5"/>
      <c r="FZ345" s="5"/>
      <c r="GA345" s="5"/>
      <c r="GB345" s="5"/>
      <c r="GC345" s="5"/>
      <c r="GD345" s="5"/>
      <c r="GE345" s="5"/>
      <c r="GF345" s="5"/>
      <c r="GG345" s="5"/>
      <c r="GH345" s="5"/>
      <c r="GI345" s="5"/>
      <c r="GJ345" s="5"/>
      <c r="GK345" s="5"/>
      <c r="GL345" s="5"/>
      <c r="GM345" s="5"/>
      <c r="GN345" s="5"/>
      <c r="GO345" s="5"/>
      <c r="GP345" s="5"/>
      <c r="GQ345" s="5"/>
      <c r="GR345" s="5"/>
      <c r="GS345" s="5"/>
      <c r="GT345" s="5"/>
      <c r="GU345" s="5"/>
      <c r="GV345" s="5"/>
      <c r="GW345" s="5"/>
      <c r="GX345" s="5"/>
      <c r="GY345" s="5"/>
      <c r="GZ345" s="5"/>
      <c r="HA345" s="5"/>
      <c r="HB345" s="5"/>
      <c r="HC345" s="5"/>
      <c r="HD345" s="5"/>
      <c r="HE345" s="5"/>
      <c r="HF345" s="5"/>
      <c r="HG345" s="5"/>
      <c r="HH345" s="5"/>
      <c r="HI345" s="5"/>
      <c r="HJ345" s="5"/>
      <c r="HK345" s="5"/>
      <c r="HL345" s="5"/>
      <c r="HM345" s="5"/>
      <c r="HN345" s="5"/>
      <c r="HO345" s="5"/>
      <c r="HP345" s="5"/>
      <c r="HQ345" s="5"/>
      <c r="HR345" s="5"/>
      <c r="HS345" s="5"/>
    </row>
    <row r="346" spans="1:227" s="6" customFormat="1" ht="23.25" customHeight="1">
      <c r="A346" s="72"/>
      <c r="B346" s="80"/>
      <c r="C346" s="68" t="s">
        <v>16</v>
      </c>
      <c r="D346" s="15">
        <f t="shared" ref="D346:I346" si="149">SUM(D345:D345)</f>
        <v>121</v>
      </c>
      <c r="E346" s="15">
        <f t="shared" si="149"/>
        <v>0</v>
      </c>
      <c r="F346" s="15">
        <f t="shared" si="149"/>
        <v>0</v>
      </c>
      <c r="G346" s="15">
        <f t="shared" si="149"/>
        <v>0</v>
      </c>
      <c r="H346" s="15">
        <f t="shared" si="149"/>
        <v>121</v>
      </c>
      <c r="I346" s="15">
        <f t="shared" si="149"/>
        <v>0</v>
      </c>
      <c r="J346" s="42"/>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c r="DI346" s="5"/>
      <c r="DJ346" s="5"/>
      <c r="DK346" s="5"/>
      <c r="DL346" s="5"/>
      <c r="DM346" s="5"/>
      <c r="DN346" s="5"/>
      <c r="DO346" s="5"/>
      <c r="DP346" s="5"/>
      <c r="DQ346" s="5"/>
      <c r="DR346" s="5"/>
      <c r="DS346" s="5"/>
      <c r="DT346" s="5"/>
      <c r="DU346" s="5"/>
      <c r="DV346" s="5"/>
      <c r="DW346" s="5"/>
      <c r="DX346" s="5"/>
      <c r="DY346" s="5"/>
      <c r="DZ346" s="5"/>
      <c r="EA346" s="5"/>
      <c r="EB346" s="5"/>
      <c r="EC346" s="5"/>
      <c r="ED346" s="5"/>
      <c r="EE346" s="5"/>
      <c r="EF346" s="5"/>
      <c r="EG346" s="5"/>
      <c r="EH346" s="5"/>
      <c r="EI346" s="5"/>
      <c r="EJ346" s="5"/>
      <c r="EK346" s="5"/>
      <c r="EL346" s="5"/>
      <c r="EM346" s="5"/>
      <c r="EN346" s="5"/>
      <c r="EO346" s="5"/>
      <c r="EP346" s="5"/>
      <c r="EQ346" s="5"/>
      <c r="ER346" s="5"/>
      <c r="ES346" s="5"/>
      <c r="ET346" s="5"/>
      <c r="EU346" s="5"/>
      <c r="EV346" s="5"/>
      <c r="EW346" s="5"/>
      <c r="EX346" s="5"/>
      <c r="EY346" s="5"/>
      <c r="EZ346" s="5"/>
      <c r="FA346" s="5"/>
      <c r="FB346" s="5"/>
      <c r="FC346" s="5"/>
      <c r="FD346" s="5"/>
      <c r="FE346" s="5"/>
      <c r="FF346" s="5"/>
      <c r="FG346" s="5"/>
      <c r="FH346" s="5"/>
      <c r="FI346" s="5"/>
      <c r="FJ346" s="5"/>
      <c r="FK346" s="5"/>
      <c r="FL346" s="5"/>
      <c r="FM346" s="5"/>
      <c r="FN346" s="5"/>
      <c r="FO346" s="5"/>
      <c r="FP346" s="5"/>
      <c r="FQ346" s="5"/>
      <c r="FR346" s="5"/>
      <c r="FS346" s="5"/>
      <c r="FT346" s="5"/>
      <c r="FU346" s="5"/>
      <c r="FV346" s="5"/>
      <c r="FW346" s="5"/>
      <c r="FX346" s="5"/>
      <c r="FY346" s="5"/>
      <c r="FZ346" s="5"/>
      <c r="GA346" s="5"/>
      <c r="GB346" s="5"/>
      <c r="GC346" s="5"/>
      <c r="GD346" s="5"/>
      <c r="GE346" s="5"/>
      <c r="GF346" s="5"/>
      <c r="GG346" s="5"/>
      <c r="GH346" s="5"/>
      <c r="GI346" s="5"/>
      <c r="GJ346" s="5"/>
      <c r="GK346" s="5"/>
      <c r="GL346" s="5"/>
      <c r="GM346" s="5"/>
      <c r="GN346" s="5"/>
      <c r="GO346" s="5"/>
      <c r="GP346" s="5"/>
      <c r="GQ346" s="5"/>
      <c r="GR346" s="5"/>
      <c r="GS346" s="5"/>
      <c r="GT346" s="5"/>
      <c r="GU346" s="5"/>
      <c r="GV346" s="5"/>
      <c r="GW346" s="5"/>
      <c r="GX346" s="5"/>
      <c r="GY346" s="5"/>
      <c r="GZ346" s="5"/>
      <c r="HA346" s="5"/>
      <c r="HB346" s="5"/>
      <c r="HC346" s="5"/>
      <c r="HD346" s="5"/>
      <c r="HE346" s="5"/>
      <c r="HF346" s="5"/>
      <c r="HG346" s="5"/>
      <c r="HH346" s="5"/>
      <c r="HI346" s="5"/>
      <c r="HJ346" s="5"/>
      <c r="HK346" s="5"/>
      <c r="HL346" s="5"/>
      <c r="HM346" s="5"/>
      <c r="HN346" s="5"/>
      <c r="HO346" s="5"/>
      <c r="HP346" s="5"/>
      <c r="HQ346" s="5"/>
      <c r="HR346" s="5"/>
      <c r="HS346" s="5"/>
    </row>
    <row r="347" spans="1:227" s="6" customFormat="1" ht="18" customHeight="1">
      <c r="A347" s="70" t="s">
        <v>0</v>
      </c>
      <c r="B347" s="79"/>
      <c r="C347" s="68">
        <v>2024</v>
      </c>
      <c r="D347" s="15">
        <f>SUM(E347:I347)</f>
        <v>79.099999999999994</v>
      </c>
      <c r="E347" s="15">
        <v>0</v>
      </c>
      <c r="F347" s="15">
        <v>0</v>
      </c>
      <c r="G347" s="15">
        <v>0</v>
      </c>
      <c r="H347" s="15">
        <v>79.099999999999994</v>
      </c>
      <c r="I347" s="15">
        <v>0</v>
      </c>
      <c r="J347" s="42"/>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c r="DI347" s="5"/>
      <c r="DJ347" s="5"/>
      <c r="DK347" s="5"/>
      <c r="DL347" s="5"/>
      <c r="DM347" s="5"/>
      <c r="DN347" s="5"/>
      <c r="DO347" s="5"/>
      <c r="DP347" s="5"/>
      <c r="DQ347" s="5"/>
      <c r="DR347" s="5"/>
      <c r="DS347" s="5"/>
      <c r="DT347" s="5"/>
      <c r="DU347" s="5"/>
      <c r="DV347" s="5"/>
      <c r="DW347" s="5"/>
      <c r="DX347" s="5"/>
      <c r="DY347" s="5"/>
      <c r="DZ347" s="5"/>
      <c r="EA347" s="5"/>
      <c r="EB347" s="5"/>
      <c r="EC347" s="5"/>
      <c r="ED347" s="5"/>
      <c r="EE347" s="5"/>
      <c r="EF347" s="5"/>
      <c r="EG347" s="5"/>
      <c r="EH347" s="5"/>
      <c r="EI347" s="5"/>
      <c r="EJ347" s="5"/>
      <c r="EK347" s="5"/>
      <c r="EL347" s="5"/>
      <c r="EM347" s="5"/>
      <c r="EN347" s="5"/>
      <c r="EO347" s="5"/>
      <c r="EP347" s="5"/>
      <c r="EQ347" s="5"/>
      <c r="ER347" s="5"/>
      <c r="ES347" s="5"/>
      <c r="ET347" s="5"/>
      <c r="EU347" s="5"/>
      <c r="EV347" s="5"/>
      <c r="EW347" s="5"/>
      <c r="EX347" s="5"/>
      <c r="EY347" s="5"/>
      <c r="EZ347" s="5"/>
      <c r="FA347" s="5"/>
      <c r="FB347" s="5"/>
      <c r="FC347" s="5"/>
      <c r="FD347" s="5"/>
      <c r="FE347" s="5"/>
      <c r="FF347" s="5"/>
      <c r="FG347" s="5"/>
      <c r="FH347" s="5"/>
      <c r="FI347" s="5"/>
      <c r="FJ347" s="5"/>
      <c r="FK347" s="5"/>
      <c r="FL347" s="5"/>
      <c r="FM347" s="5"/>
      <c r="FN347" s="5"/>
      <c r="FO347" s="5"/>
      <c r="FP347" s="5"/>
      <c r="FQ347" s="5"/>
      <c r="FR347" s="5"/>
      <c r="FS347" s="5"/>
      <c r="FT347" s="5"/>
      <c r="FU347" s="5"/>
      <c r="FV347" s="5"/>
      <c r="FW347" s="5"/>
      <c r="FX347" s="5"/>
      <c r="FY347" s="5"/>
      <c r="FZ347" s="5"/>
      <c r="GA347" s="5"/>
      <c r="GB347" s="5"/>
      <c r="GC347" s="5"/>
      <c r="GD347" s="5"/>
      <c r="GE347" s="5"/>
      <c r="GF347" s="5"/>
      <c r="GG347" s="5"/>
      <c r="GH347" s="5"/>
      <c r="GI347" s="5"/>
      <c r="GJ347" s="5"/>
      <c r="GK347" s="5"/>
      <c r="GL347" s="5"/>
      <c r="GM347" s="5"/>
      <c r="GN347" s="5"/>
      <c r="GO347" s="5"/>
      <c r="GP347" s="5"/>
      <c r="GQ347" s="5"/>
      <c r="GR347" s="5"/>
      <c r="GS347" s="5"/>
      <c r="GT347" s="5"/>
      <c r="GU347" s="5"/>
      <c r="GV347" s="5"/>
      <c r="GW347" s="5"/>
      <c r="GX347" s="5"/>
      <c r="GY347" s="5"/>
      <c r="GZ347" s="5"/>
      <c r="HA347" s="5"/>
      <c r="HB347" s="5"/>
      <c r="HC347" s="5"/>
      <c r="HD347" s="5"/>
      <c r="HE347" s="5"/>
      <c r="HF347" s="5"/>
      <c r="HG347" s="5"/>
      <c r="HH347" s="5"/>
      <c r="HI347" s="5"/>
      <c r="HJ347" s="5"/>
      <c r="HK347" s="5"/>
      <c r="HL347" s="5"/>
      <c r="HM347" s="5"/>
      <c r="HN347" s="5"/>
      <c r="HO347" s="5"/>
      <c r="HP347" s="5"/>
      <c r="HQ347" s="5"/>
      <c r="HR347" s="5"/>
      <c r="HS347" s="5"/>
    </row>
    <row r="348" spans="1:227" s="6" customFormat="1" ht="35.25" customHeight="1">
      <c r="A348" s="72"/>
      <c r="B348" s="80"/>
      <c r="C348" s="68" t="s">
        <v>16</v>
      </c>
      <c r="D348" s="15">
        <f t="shared" ref="D348:I348" si="150">SUM(D347:D347)</f>
        <v>79.099999999999994</v>
      </c>
      <c r="E348" s="15">
        <f t="shared" si="150"/>
        <v>0</v>
      </c>
      <c r="F348" s="15">
        <f t="shared" si="150"/>
        <v>0</v>
      </c>
      <c r="G348" s="15">
        <f t="shared" si="150"/>
        <v>0</v>
      </c>
      <c r="H348" s="15">
        <f t="shared" si="150"/>
        <v>79.099999999999994</v>
      </c>
      <c r="I348" s="15">
        <f t="shared" si="150"/>
        <v>0</v>
      </c>
      <c r="J348" s="42"/>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c r="DI348" s="5"/>
      <c r="DJ348" s="5"/>
      <c r="DK348" s="5"/>
      <c r="DL348" s="5"/>
      <c r="DM348" s="5"/>
      <c r="DN348" s="5"/>
      <c r="DO348" s="5"/>
      <c r="DP348" s="5"/>
      <c r="DQ348" s="5"/>
      <c r="DR348" s="5"/>
      <c r="DS348" s="5"/>
      <c r="DT348" s="5"/>
      <c r="DU348" s="5"/>
      <c r="DV348" s="5"/>
      <c r="DW348" s="5"/>
      <c r="DX348" s="5"/>
      <c r="DY348" s="5"/>
      <c r="DZ348" s="5"/>
      <c r="EA348" s="5"/>
      <c r="EB348" s="5"/>
      <c r="EC348" s="5"/>
      <c r="ED348" s="5"/>
      <c r="EE348" s="5"/>
      <c r="EF348" s="5"/>
      <c r="EG348" s="5"/>
      <c r="EH348" s="5"/>
      <c r="EI348" s="5"/>
      <c r="EJ348" s="5"/>
      <c r="EK348" s="5"/>
      <c r="EL348" s="5"/>
      <c r="EM348" s="5"/>
      <c r="EN348" s="5"/>
      <c r="EO348" s="5"/>
      <c r="EP348" s="5"/>
      <c r="EQ348" s="5"/>
      <c r="ER348" s="5"/>
      <c r="ES348" s="5"/>
      <c r="ET348" s="5"/>
      <c r="EU348" s="5"/>
      <c r="EV348" s="5"/>
      <c r="EW348" s="5"/>
      <c r="EX348" s="5"/>
      <c r="EY348" s="5"/>
      <c r="EZ348" s="5"/>
      <c r="FA348" s="5"/>
      <c r="FB348" s="5"/>
      <c r="FC348" s="5"/>
      <c r="FD348" s="5"/>
      <c r="FE348" s="5"/>
      <c r="FF348" s="5"/>
      <c r="FG348" s="5"/>
      <c r="FH348" s="5"/>
      <c r="FI348" s="5"/>
      <c r="FJ348" s="5"/>
      <c r="FK348" s="5"/>
      <c r="FL348" s="5"/>
      <c r="FM348" s="5"/>
      <c r="FN348" s="5"/>
      <c r="FO348" s="5"/>
      <c r="FP348" s="5"/>
      <c r="FQ348" s="5"/>
      <c r="FR348" s="5"/>
      <c r="FS348" s="5"/>
      <c r="FT348" s="5"/>
      <c r="FU348" s="5"/>
      <c r="FV348" s="5"/>
      <c r="FW348" s="5"/>
      <c r="FX348" s="5"/>
      <c r="FY348" s="5"/>
      <c r="FZ348" s="5"/>
      <c r="GA348" s="5"/>
      <c r="GB348" s="5"/>
      <c r="GC348" s="5"/>
      <c r="GD348" s="5"/>
      <c r="GE348" s="5"/>
      <c r="GF348" s="5"/>
      <c r="GG348" s="5"/>
      <c r="GH348" s="5"/>
      <c r="GI348" s="5"/>
      <c r="GJ348" s="5"/>
      <c r="GK348" s="5"/>
      <c r="GL348" s="5"/>
      <c r="GM348" s="5"/>
      <c r="GN348" s="5"/>
      <c r="GO348" s="5"/>
      <c r="GP348" s="5"/>
      <c r="GQ348" s="5"/>
      <c r="GR348" s="5"/>
      <c r="GS348" s="5"/>
      <c r="GT348" s="5"/>
      <c r="GU348" s="5"/>
      <c r="GV348" s="5"/>
      <c r="GW348" s="5"/>
      <c r="GX348" s="5"/>
      <c r="GY348" s="5"/>
      <c r="GZ348" s="5"/>
      <c r="HA348" s="5"/>
      <c r="HB348" s="5"/>
      <c r="HC348" s="5"/>
      <c r="HD348" s="5"/>
      <c r="HE348" s="5"/>
      <c r="HF348" s="5"/>
      <c r="HG348" s="5"/>
      <c r="HH348" s="5"/>
      <c r="HI348" s="5"/>
      <c r="HJ348" s="5"/>
      <c r="HK348" s="5"/>
      <c r="HL348" s="5"/>
      <c r="HM348" s="5"/>
      <c r="HN348" s="5"/>
      <c r="HO348" s="5"/>
      <c r="HP348" s="5"/>
      <c r="HQ348" s="5"/>
      <c r="HR348" s="5"/>
      <c r="HS348" s="5"/>
    </row>
    <row r="349" spans="1:227" s="6" customFormat="1" ht="18" customHeight="1">
      <c r="A349" s="70" t="s">
        <v>41</v>
      </c>
      <c r="B349" s="81"/>
      <c r="C349" s="68">
        <v>2025</v>
      </c>
      <c r="D349" s="15">
        <f>SUM(E349:I349)</f>
        <v>41856.1</v>
      </c>
      <c r="E349" s="15">
        <v>0</v>
      </c>
      <c r="F349" s="15">
        <v>0</v>
      </c>
      <c r="G349" s="15">
        <v>38507.5</v>
      </c>
      <c r="H349" s="15">
        <f>3348.5+0.1</f>
        <v>3348.6</v>
      </c>
      <c r="I349" s="15">
        <v>0</v>
      </c>
      <c r="J349" s="42"/>
      <c r="N349" s="42"/>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c r="EV349" s="5"/>
      <c r="EW349" s="5"/>
      <c r="EX349" s="5"/>
      <c r="EY349" s="5"/>
      <c r="EZ349" s="5"/>
      <c r="FA349" s="5"/>
      <c r="FB349" s="5"/>
      <c r="FC349" s="5"/>
      <c r="FD349" s="5"/>
      <c r="FE349" s="5"/>
      <c r="FF349" s="5"/>
      <c r="FG349" s="5"/>
      <c r="FH349" s="5"/>
      <c r="FI349" s="5"/>
      <c r="FJ349" s="5"/>
      <c r="FK349" s="5"/>
      <c r="FL349" s="5"/>
      <c r="FM349" s="5"/>
      <c r="FN349" s="5"/>
      <c r="FO349" s="5"/>
      <c r="FP349" s="5"/>
      <c r="FQ349" s="5"/>
      <c r="FR349" s="5"/>
      <c r="FS349" s="5"/>
      <c r="FT349" s="5"/>
      <c r="FU349" s="5"/>
      <c r="FV349" s="5"/>
      <c r="FW349" s="5"/>
      <c r="FX349" s="5"/>
      <c r="FY349" s="5"/>
      <c r="FZ349" s="5"/>
      <c r="GA349" s="5"/>
      <c r="GB349" s="5"/>
      <c r="GC349" s="5"/>
      <c r="GD349" s="5"/>
      <c r="GE349" s="5"/>
      <c r="GF349" s="5"/>
      <c r="GG349" s="5"/>
      <c r="GH349" s="5"/>
      <c r="GI349" s="5"/>
      <c r="GJ349" s="5"/>
      <c r="GK349" s="5"/>
      <c r="GL349" s="5"/>
      <c r="GM349" s="5"/>
      <c r="GN349" s="5"/>
      <c r="GO349" s="5"/>
      <c r="GP349" s="5"/>
      <c r="GQ349" s="5"/>
      <c r="GR349" s="5"/>
      <c r="GS349" s="5"/>
      <c r="GT349" s="5"/>
      <c r="GU349" s="5"/>
      <c r="GV349" s="5"/>
      <c r="GW349" s="5"/>
      <c r="GX349" s="5"/>
      <c r="GY349" s="5"/>
      <c r="GZ349" s="5"/>
      <c r="HA349" s="5"/>
      <c r="HB349" s="5"/>
      <c r="HC349" s="5"/>
      <c r="HD349" s="5"/>
      <c r="HE349" s="5"/>
      <c r="HF349" s="5"/>
      <c r="HG349" s="5"/>
      <c r="HH349" s="5"/>
      <c r="HI349" s="5"/>
      <c r="HJ349" s="5"/>
      <c r="HK349" s="5"/>
      <c r="HL349" s="5"/>
      <c r="HM349" s="5"/>
      <c r="HN349" s="5"/>
      <c r="HO349" s="5"/>
      <c r="HP349" s="5"/>
      <c r="HQ349" s="5"/>
      <c r="HR349" s="5"/>
      <c r="HS349" s="5"/>
    </row>
    <row r="350" spans="1:227" s="6" customFormat="1" ht="18" customHeight="1">
      <c r="A350" s="71"/>
      <c r="B350" s="81"/>
      <c r="C350" s="68">
        <v>2026</v>
      </c>
      <c r="D350" s="15">
        <f>SUM(E350:I350)</f>
        <v>599.5</v>
      </c>
      <c r="E350" s="15">
        <v>0</v>
      </c>
      <c r="F350" s="15">
        <v>0</v>
      </c>
      <c r="G350" s="15">
        <v>0</v>
      </c>
      <c r="H350" s="15">
        <v>599.5</v>
      </c>
      <c r="I350" s="15">
        <v>0</v>
      </c>
      <c r="J350" s="42"/>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5"/>
      <c r="EV350" s="5"/>
      <c r="EW350" s="5"/>
      <c r="EX350" s="5"/>
      <c r="EY350" s="5"/>
      <c r="EZ350" s="5"/>
      <c r="FA350" s="5"/>
      <c r="FB350" s="5"/>
      <c r="FC350" s="5"/>
      <c r="FD350" s="5"/>
      <c r="FE350" s="5"/>
      <c r="FF350" s="5"/>
      <c r="FG350" s="5"/>
      <c r="FH350" s="5"/>
      <c r="FI350" s="5"/>
      <c r="FJ350" s="5"/>
      <c r="FK350" s="5"/>
      <c r="FL350" s="5"/>
      <c r="FM350" s="5"/>
      <c r="FN350" s="5"/>
      <c r="FO350" s="5"/>
      <c r="FP350" s="5"/>
      <c r="FQ350" s="5"/>
      <c r="FR350" s="5"/>
      <c r="FS350" s="5"/>
      <c r="FT350" s="5"/>
      <c r="FU350" s="5"/>
      <c r="FV350" s="5"/>
      <c r="FW350" s="5"/>
      <c r="FX350" s="5"/>
      <c r="FY350" s="5"/>
      <c r="FZ350" s="5"/>
      <c r="GA350" s="5"/>
      <c r="GB350" s="5"/>
      <c r="GC350" s="5"/>
      <c r="GD350" s="5"/>
      <c r="GE350" s="5"/>
      <c r="GF350" s="5"/>
      <c r="GG350" s="5"/>
      <c r="GH350" s="5"/>
      <c r="GI350" s="5"/>
      <c r="GJ350" s="5"/>
      <c r="GK350" s="5"/>
      <c r="GL350" s="5"/>
      <c r="GM350" s="5"/>
      <c r="GN350" s="5"/>
      <c r="GO350" s="5"/>
      <c r="GP350" s="5"/>
      <c r="GQ350" s="5"/>
      <c r="GR350" s="5"/>
      <c r="GS350" s="5"/>
      <c r="GT350" s="5"/>
      <c r="GU350" s="5"/>
      <c r="GV350" s="5"/>
      <c r="GW350" s="5"/>
      <c r="GX350" s="5"/>
      <c r="GY350" s="5"/>
      <c r="GZ350" s="5"/>
      <c r="HA350" s="5"/>
      <c r="HB350" s="5"/>
      <c r="HC350" s="5"/>
      <c r="HD350" s="5"/>
      <c r="HE350" s="5"/>
      <c r="HF350" s="5"/>
      <c r="HG350" s="5"/>
      <c r="HH350" s="5"/>
      <c r="HI350" s="5"/>
      <c r="HJ350" s="5"/>
      <c r="HK350" s="5"/>
      <c r="HL350" s="5"/>
      <c r="HM350" s="5"/>
      <c r="HN350" s="5"/>
      <c r="HO350" s="5"/>
      <c r="HP350" s="5"/>
      <c r="HQ350" s="5"/>
      <c r="HR350" s="5"/>
      <c r="HS350" s="5"/>
    </row>
    <row r="351" spans="1:227" s="6" customFormat="1" ht="18" customHeight="1">
      <c r="A351" s="72"/>
      <c r="B351" s="80"/>
      <c r="C351" s="68" t="s">
        <v>16</v>
      </c>
      <c r="D351" s="15">
        <f t="shared" ref="D351:I351" si="151">SUM(D349:D350)</f>
        <v>42455.6</v>
      </c>
      <c r="E351" s="15">
        <f t="shared" si="151"/>
        <v>0</v>
      </c>
      <c r="F351" s="15">
        <f t="shared" si="151"/>
        <v>0</v>
      </c>
      <c r="G351" s="15">
        <f t="shared" si="151"/>
        <v>38507.5</v>
      </c>
      <c r="H351" s="15">
        <f t="shared" si="151"/>
        <v>3948.1</v>
      </c>
      <c r="I351" s="15">
        <f t="shared" si="151"/>
        <v>0</v>
      </c>
      <c r="J351" s="42"/>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c r="DQ351" s="5"/>
      <c r="DR351" s="5"/>
      <c r="DS351" s="5"/>
      <c r="DT351" s="5"/>
      <c r="DU351" s="5"/>
      <c r="DV351" s="5"/>
      <c r="DW351" s="5"/>
      <c r="DX351" s="5"/>
      <c r="DY351" s="5"/>
      <c r="DZ351" s="5"/>
      <c r="EA351" s="5"/>
      <c r="EB351" s="5"/>
      <c r="EC351" s="5"/>
      <c r="ED351" s="5"/>
      <c r="EE351" s="5"/>
      <c r="EF351" s="5"/>
      <c r="EG351" s="5"/>
      <c r="EH351" s="5"/>
      <c r="EI351" s="5"/>
      <c r="EJ351" s="5"/>
      <c r="EK351" s="5"/>
      <c r="EL351" s="5"/>
      <c r="EM351" s="5"/>
      <c r="EN351" s="5"/>
      <c r="EO351" s="5"/>
      <c r="EP351" s="5"/>
      <c r="EQ351" s="5"/>
      <c r="ER351" s="5"/>
      <c r="ES351" s="5"/>
      <c r="ET351" s="5"/>
      <c r="EU351" s="5"/>
      <c r="EV351" s="5"/>
      <c r="EW351" s="5"/>
      <c r="EX351" s="5"/>
      <c r="EY351" s="5"/>
      <c r="EZ351" s="5"/>
      <c r="FA351" s="5"/>
      <c r="FB351" s="5"/>
      <c r="FC351" s="5"/>
      <c r="FD351" s="5"/>
      <c r="FE351" s="5"/>
      <c r="FF351" s="5"/>
      <c r="FG351" s="5"/>
      <c r="FH351" s="5"/>
      <c r="FI351" s="5"/>
      <c r="FJ351" s="5"/>
      <c r="FK351" s="5"/>
      <c r="FL351" s="5"/>
      <c r="FM351" s="5"/>
      <c r="FN351" s="5"/>
      <c r="FO351" s="5"/>
      <c r="FP351" s="5"/>
      <c r="FQ351" s="5"/>
      <c r="FR351" s="5"/>
      <c r="FS351" s="5"/>
      <c r="FT351" s="5"/>
      <c r="FU351" s="5"/>
      <c r="FV351" s="5"/>
      <c r="FW351" s="5"/>
      <c r="FX351" s="5"/>
      <c r="FY351" s="5"/>
      <c r="FZ351" s="5"/>
      <c r="GA351" s="5"/>
      <c r="GB351" s="5"/>
      <c r="GC351" s="5"/>
      <c r="GD351" s="5"/>
      <c r="GE351" s="5"/>
      <c r="GF351" s="5"/>
      <c r="GG351" s="5"/>
      <c r="GH351" s="5"/>
      <c r="GI351" s="5"/>
      <c r="GJ351" s="5"/>
      <c r="GK351" s="5"/>
      <c r="GL351" s="5"/>
      <c r="GM351" s="5"/>
      <c r="GN351" s="5"/>
      <c r="GO351" s="5"/>
      <c r="GP351" s="5"/>
      <c r="GQ351" s="5"/>
      <c r="GR351" s="5"/>
      <c r="GS351" s="5"/>
      <c r="GT351" s="5"/>
      <c r="GU351" s="5"/>
      <c r="GV351" s="5"/>
      <c r="GW351" s="5"/>
      <c r="GX351" s="5"/>
      <c r="GY351" s="5"/>
      <c r="GZ351" s="5"/>
      <c r="HA351" s="5"/>
      <c r="HB351" s="5"/>
      <c r="HC351" s="5"/>
      <c r="HD351" s="5"/>
      <c r="HE351" s="5"/>
      <c r="HF351" s="5"/>
      <c r="HG351" s="5"/>
      <c r="HH351" s="5"/>
      <c r="HI351" s="5"/>
      <c r="HJ351" s="5"/>
      <c r="HK351" s="5"/>
      <c r="HL351" s="5"/>
      <c r="HM351" s="5"/>
      <c r="HN351" s="5"/>
      <c r="HO351" s="5"/>
      <c r="HP351" s="5"/>
      <c r="HQ351" s="5"/>
      <c r="HR351" s="5"/>
      <c r="HS351" s="5"/>
    </row>
    <row r="352" spans="1:227" s="6" customFormat="1" ht="27.75" customHeight="1">
      <c r="A352" s="70" t="s">
        <v>84</v>
      </c>
      <c r="B352" s="81"/>
      <c r="C352" s="68">
        <v>2025</v>
      </c>
      <c r="D352" s="15">
        <f>SUM(E352:I352)</f>
        <v>1700</v>
      </c>
      <c r="E352" s="15">
        <v>0</v>
      </c>
      <c r="F352" s="15">
        <v>0</v>
      </c>
      <c r="G352" s="15">
        <f>3477.6-901.6-1012</f>
        <v>1564</v>
      </c>
      <c r="H352" s="15">
        <f>302.4-78.4-88</f>
        <v>135.99999999999997</v>
      </c>
      <c r="I352" s="15">
        <v>0</v>
      </c>
      <c r="J352" s="42"/>
      <c r="K352" s="42"/>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c r="DE352" s="5"/>
      <c r="DF352" s="5"/>
      <c r="DG352" s="5"/>
      <c r="DH352" s="5"/>
      <c r="DI352" s="5"/>
      <c r="DJ352" s="5"/>
      <c r="DK352" s="5"/>
      <c r="DL352" s="5"/>
      <c r="DM352" s="5"/>
      <c r="DN352" s="5"/>
      <c r="DO352" s="5"/>
      <c r="DP352" s="5"/>
      <c r="DQ352" s="5"/>
      <c r="DR352" s="5"/>
      <c r="DS352" s="5"/>
      <c r="DT352" s="5"/>
      <c r="DU352" s="5"/>
      <c r="DV352" s="5"/>
      <c r="DW352" s="5"/>
      <c r="DX352" s="5"/>
      <c r="DY352" s="5"/>
      <c r="DZ352" s="5"/>
      <c r="EA352" s="5"/>
      <c r="EB352" s="5"/>
      <c r="EC352" s="5"/>
      <c r="ED352" s="5"/>
      <c r="EE352" s="5"/>
      <c r="EF352" s="5"/>
      <c r="EG352" s="5"/>
      <c r="EH352" s="5"/>
      <c r="EI352" s="5"/>
      <c r="EJ352" s="5"/>
      <c r="EK352" s="5"/>
      <c r="EL352" s="5"/>
      <c r="EM352" s="5"/>
      <c r="EN352" s="5"/>
      <c r="EO352" s="5"/>
      <c r="EP352" s="5"/>
      <c r="EQ352" s="5"/>
      <c r="ER352" s="5"/>
      <c r="ES352" s="5"/>
      <c r="ET352" s="5"/>
      <c r="EU352" s="5"/>
      <c r="EV352" s="5"/>
      <c r="EW352" s="5"/>
      <c r="EX352" s="5"/>
      <c r="EY352" s="5"/>
      <c r="EZ352" s="5"/>
      <c r="FA352" s="5"/>
      <c r="FB352" s="5"/>
      <c r="FC352" s="5"/>
      <c r="FD352" s="5"/>
      <c r="FE352" s="5"/>
      <c r="FF352" s="5"/>
      <c r="FG352" s="5"/>
      <c r="FH352" s="5"/>
      <c r="FI352" s="5"/>
      <c r="FJ352" s="5"/>
      <c r="FK352" s="5"/>
      <c r="FL352" s="5"/>
      <c r="FM352" s="5"/>
      <c r="FN352" s="5"/>
      <c r="FO352" s="5"/>
      <c r="FP352" s="5"/>
      <c r="FQ352" s="5"/>
      <c r="FR352" s="5"/>
      <c r="FS352" s="5"/>
      <c r="FT352" s="5"/>
      <c r="FU352" s="5"/>
      <c r="FV352" s="5"/>
      <c r="FW352" s="5"/>
      <c r="FX352" s="5"/>
      <c r="FY352" s="5"/>
      <c r="FZ352" s="5"/>
      <c r="GA352" s="5"/>
      <c r="GB352" s="5"/>
      <c r="GC352" s="5"/>
      <c r="GD352" s="5"/>
      <c r="GE352" s="5"/>
      <c r="GF352" s="5"/>
      <c r="GG352" s="5"/>
      <c r="GH352" s="5"/>
      <c r="GI352" s="5"/>
      <c r="GJ352" s="5"/>
      <c r="GK352" s="5"/>
      <c r="GL352" s="5"/>
      <c r="GM352" s="5"/>
      <c r="GN352" s="5"/>
      <c r="GO352" s="5"/>
      <c r="GP352" s="5"/>
      <c r="GQ352" s="5"/>
      <c r="GR352" s="5"/>
      <c r="GS352" s="5"/>
      <c r="GT352" s="5"/>
      <c r="GU352" s="5"/>
      <c r="GV352" s="5"/>
      <c r="GW352" s="5"/>
      <c r="GX352" s="5"/>
      <c r="GY352" s="5"/>
      <c r="GZ352" s="5"/>
      <c r="HA352" s="5"/>
      <c r="HB352" s="5"/>
      <c r="HC352" s="5"/>
      <c r="HD352" s="5"/>
      <c r="HE352" s="5"/>
      <c r="HF352" s="5"/>
      <c r="HG352" s="5"/>
      <c r="HH352" s="5"/>
      <c r="HI352" s="5"/>
      <c r="HJ352" s="5"/>
      <c r="HK352" s="5"/>
      <c r="HL352" s="5"/>
      <c r="HM352" s="5"/>
      <c r="HN352" s="5"/>
      <c r="HO352" s="5"/>
      <c r="HP352" s="5"/>
      <c r="HQ352" s="5"/>
      <c r="HR352" s="5"/>
      <c r="HS352" s="5"/>
    </row>
    <row r="353" spans="1:227" s="6" customFormat="1" ht="30.75" customHeight="1">
      <c r="A353" s="72"/>
      <c r="B353" s="80"/>
      <c r="C353" s="68" t="s">
        <v>16</v>
      </c>
      <c r="D353" s="15">
        <f t="shared" ref="D353:I353" si="152">SUM(D352:D352)</f>
        <v>1700</v>
      </c>
      <c r="E353" s="15">
        <f t="shared" si="152"/>
        <v>0</v>
      </c>
      <c r="F353" s="15">
        <f t="shared" si="152"/>
        <v>0</v>
      </c>
      <c r="G353" s="15">
        <f t="shared" si="152"/>
        <v>1564</v>
      </c>
      <c r="H353" s="15">
        <f t="shared" si="152"/>
        <v>135.99999999999997</v>
      </c>
      <c r="I353" s="15">
        <f t="shared" si="152"/>
        <v>0</v>
      </c>
      <c r="J353" s="42"/>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5"/>
      <c r="DS353" s="5"/>
      <c r="DT353" s="5"/>
      <c r="DU353" s="5"/>
      <c r="DV353" s="5"/>
      <c r="DW353" s="5"/>
      <c r="DX353" s="5"/>
      <c r="DY353" s="5"/>
      <c r="DZ353" s="5"/>
      <c r="EA353" s="5"/>
      <c r="EB353" s="5"/>
      <c r="EC353" s="5"/>
      <c r="ED353" s="5"/>
      <c r="EE353" s="5"/>
      <c r="EF353" s="5"/>
      <c r="EG353" s="5"/>
      <c r="EH353" s="5"/>
      <c r="EI353" s="5"/>
      <c r="EJ353" s="5"/>
      <c r="EK353" s="5"/>
      <c r="EL353" s="5"/>
      <c r="EM353" s="5"/>
      <c r="EN353" s="5"/>
      <c r="EO353" s="5"/>
      <c r="EP353" s="5"/>
      <c r="EQ353" s="5"/>
      <c r="ER353" s="5"/>
      <c r="ES353" s="5"/>
      <c r="ET353" s="5"/>
      <c r="EU353" s="5"/>
      <c r="EV353" s="5"/>
      <c r="EW353" s="5"/>
      <c r="EX353" s="5"/>
      <c r="EY353" s="5"/>
      <c r="EZ353" s="5"/>
      <c r="FA353" s="5"/>
      <c r="FB353" s="5"/>
      <c r="FC353" s="5"/>
      <c r="FD353" s="5"/>
      <c r="FE353" s="5"/>
      <c r="FF353" s="5"/>
      <c r="FG353" s="5"/>
      <c r="FH353" s="5"/>
      <c r="FI353" s="5"/>
      <c r="FJ353" s="5"/>
      <c r="FK353" s="5"/>
      <c r="FL353" s="5"/>
      <c r="FM353" s="5"/>
      <c r="FN353" s="5"/>
      <c r="FO353" s="5"/>
      <c r="FP353" s="5"/>
      <c r="FQ353" s="5"/>
      <c r="FR353" s="5"/>
      <c r="FS353" s="5"/>
      <c r="FT353" s="5"/>
      <c r="FU353" s="5"/>
      <c r="FV353" s="5"/>
      <c r="FW353" s="5"/>
      <c r="FX353" s="5"/>
      <c r="FY353" s="5"/>
      <c r="FZ353" s="5"/>
      <c r="GA353" s="5"/>
      <c r="GB353" s="5"/>
      <c r="GC353" s="5"/>
      <c r="GD353" s="5"/>
      <c r="GE353" s="5"/>
      <c r="GF353" s="5"/>
      <c r="GG353" s="5"/>
      <c r="GH353" s="5"/>
      <c r="GI353" s="5"/>
      <c r="GJ353" s="5"/>
      <c r="GK353" s="5"/>
      <c r="GL353" s="5"/>
      <c r="GM353" s="5"/>
      <c r="GN353" s="5"/>
      <c r="GO353" s="5"/>
      <c r="GP353" s="5"/>
      <c r="GQ353" s="5"/>
      <c r="GR353" s="5"/>
      <c r="GS353" s="5"/>
      <c r="GT353" s="5"/>
      <c r="GU353" s="5"/>
      <c r="GV353" s="5"/>
      <c r="GW353" s="5"/>
      <c r="GX353" s="5"/>
      <c r="GY353" s="5"/>
      <c r="GZ353" s="5"/>
      <c r="HA353" s="5"/>
      <c r="HB353" s="5"/>
      <c r="HC353" s="5"/>
      <c r="HD353" s="5"/>
      <c r="HE353" s="5"/>
      <c r="HF353" s="5"/>
      <c r="HG353" s="5"/>
      <c r="HH353" s="5"/>
      <c r="HI353" s="5"/>
      <c r="HJ353" s="5"/>
      <c r="HK353" s="5"/>
      <c r="HL353" s="5"/>
      <c r="HM353" s="5"/>
      <c r="HN353" s="5"/>
      <c r="HO353" s="5"/>
      <c r="HP353" s="5"/>
      <c r="HQ353" s="5"/>
      <c r="HR353" s="5"/>
      <c r="HS353" s="5"/>
    </row>
    <row r="354" spans="1:227" s="6" customFormat="1">
      <c r="A354" s="69" t="s">
        <v>76</v>
      </c>
      <c r="B354" s="17"/>
      <c r="C354" s="18"/>
      <c r="D354" s="19"/>
      <c r="E354" s="20"/>
      <c r="F354" s="20"/>
      <c r="G354" s="20"/>
      <c r="H354" s="20"/>
      <c r="I354" s="21"/>
      <c r="J354" s="42"/>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c r="DQ354" s="5"/>
      <c r="DR354" s="5"/>
      <c r="DS354" s="5"/>
      <c r="DT354" s="5"/>
      <c r="DU354" s="5"/>
      <c r="DV354" s="5"/>
      <c r="DW354" s="5"/>
      <c r="DX354" s="5"/>
      <c r="DY354" s="5"/>
      <c r="DZ354" s="5"/>
      <c r="EA354" s="5"/>
      <c r="EB354" s="5"/>
      <c r="EC354" s="5"/>
      <c r="ED354" s="5"/>
      <c r="EE354" s="5"/>
      <c r="EF354" s="5"/>
      <c r="EG354" s="5"/>
      <c r="EH354" s="5"/>
      <c r="EI354" s="5"/>
      <c r="EJ354" s="5"/>
      <c r="EK354" s="5"/>
      <c r="EL354" s="5"/>
      <c r="EM354" s="5"/>
      <c r="EN354" s="5"/>
      <c r="EO354" s="5"/>
      <c r="EP354" s="5"/>
      <c r="EQ354" s="5"/>
      <c r="ER354" s="5"/>
      <c r="ES354" s="5"/>
      <c r="ET354" s="5"/>
      <c r="EU354" s="5"/>
      <c r="EV354" s="5"/>
      <c r="EW354" s="5"/>
      <c r="EX354" s="5"/>
      <c r="EY354" s="5"/>
      <c r="EZ354" s="5"/>
      <c r="FA354" s="5"/>
      <c r="FB354" s="5"/>
      <c r="FC354" s="5"/>
      <c r="FD354" s="5"/>
      <c r="FE354" s="5"/>
      <c r="FF354" s="5"/>
      <c r="FG354" s="5"/>
      <c r="FH354" s="5"/>
      <c r="FI354" s="5"/>
      <c r="FJ354" s="5"/>
      <c r="FK354" s="5"/>
      <c r="FL354" s="5"/>
      <c r="FM354" s="5"/>
      <c r="FN354" s="5"/>
      <c r="FO354" s="5"/>
      <c r="FP354" s="5"/>
      <c r="FQ354" s="5"/>
      <c r="FR354" s="5"/>
      <c r="FS354" s="5"/>
      <c r="FT354" s="5"/>
      <c r="FU354" s="5"/>
      <c r="FV354" s="5"/>
      <c r="FW354" s="5"/>
      <c r="FX354" s="5"/>
      <c r="FY354" s="5"/>
      <c r="FZ354" s="5"/>
      <c r="GA354" s="5"/>
      <c r="GB354" s="5"/>
      <c r="GC354" s="5"/>
      <c r="GD354" s="5"/>
      <c r="GE354" s="5"/>
      <c r="GF354" s="5"/>
      <c r="GG354" s="5"/>
      <c r="GH354" s="5"/>
      <c r="GI354" s="5"/>
      <c r="GJ354" s="5"/>
      <c r="GK354" s="5"/>
      <c r="GL354" s="5"/>
      <c r="GM354" s="5"/>
      <c r="GN354" s="5"/>
      <c r="GO354" s="5"/>
      <c r="GP354" s="5"/>
      <c r="GQ354" s="5"/>
      <c r="GR354" s="5"/>
      <c r="GS354" s="5"/>
      <c r="GT354" s="5"/>
      <c r="GU354" s="5"/>
      <c r="GV354" s="5"/>
      <c r="GW354" s="5"/>
      <c r="GX354" s="5"/>
      <c r="GY354" s="5"/>
      <c r="GZ354" s="5"/>
      <c r="HA354" s="5"/>
      <c r="HB354" s="5"/>
      <c r="HC354" s="5"/>
      <c r="HD354" s="5"/>
      <c r="HE354" s="5"/>
      <c r="HF354" s="5"/>
      <c r="HG354" s="5"/>
      <c r="HH354" s="5"/>
      <c r="HI354" s="5"/>
      <c r="HJ354" s="5"/>
      <c r="HK354" s="5"/>
      <c r="HL354" s="5"/>
      <c r="HM354" s="5"/>
      <c r="HN354" s="5"/>
      <c r="HO354" s="5"/>
      <c r="HP354" s="5"/>
      <c r="HQ354" s="5"/>
      <c r="HR354" s="5"/>
      <c r="HS354" s="5"/>
    </row>
    <row r="355" spans="1:227" s="6" customFormat="1">
      <c r="A355" s="74" t="s">
        <v>16</v>
      </c>
      <c r="B355" s="76"/>
      <c r="C355" s="67">
        <v>2022</v>
      </c>
      <c r="D355" s="16">
        <f>SUM(E355:I355)</f>
        <v>995.7</v>
      </c>
      <c r="E355" s="16">
        <f t="shared" ref="E355:I356" si="153">E359+E362+E366+E369</f>
        <v>0</v>
      </c>
      <c r="F355" s="16">
        <f t="shared" si="153"/>
        <v>0</v>
      </c>
      <c r="G355" s="16">
        <f t="shared" si="153"/>
        <v>995.7</v>
      </c>
      <c r="H355" s="16">
        <f t="shared" si="153"/>
        <v>0</v>
      </c>
      <c r="I355" s="16">
        <f t="shared" si="153"/>
        <v>0</v>
      </c>
      <c r="J355" s="40"/>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c r="EV355" s="5"/>
      <c r="EW355" s="5"/>
      <c r="EX355" s="5"/>
      <c r="EY355" s="5"/>
      <c r="EZ355" s="5"/>
      <c r="FA355" s="5"/>
      <c r="FB355" s="5"/>
      <c r="FC355" s="5"/>
      <c r="FD355" s="5"/>
      <c r="FE355" s="5"/>
      <c r="FF355" s="5"/>
      <c r="FG355" s="5"/>
      <c r="FH355" s="5"/>
      <c r="FI355" s="5"/>
      <c r="FJ355" s="5"/>
      <c r="FK355" s="5"/>
      <c r="FL355" s="5"/>
      <c r="FM355" s="5"/>
      <c r="FN355" s="5"/>
      <c r="FO355" s="5"/>
      <c r="FP355" s="5"/>
      <c r="FQ355" s="5"/>
      <c r="FR355" s="5"/>
      <c r="FS355" s="5"/>
      <c r="FT355" s="5"/>
      <c r="FU355" s="5"/>
      <c r="FV355" s="5"/>
      <c r="FW355" s="5"/>
      <c r="FX355" s="5"/>
      <c r="FY355" s="5"/>
      <c r="FZ355" s="5"/>
      <c r="GA355" s="5"/>
      <c r="GB355" s="5"/>
      <c r="GC355" s="5"/>
      <c r="GD355" s="5"/>
      <c r="GE355" s="5"/>
      <c r="GF355" s="5"/>
      <c r="GG355" s="5"/>
      <c r="GH355" s="5"/>
      <c r="GI355" s="5"/>
      <c r="GJ355" s="5"/>
      <c r="GK355" s="5"/>
      <c r="GL355" s="5"/>
      <c r="GM355" s="5"/>
      <c r="GN355" s="5"/>
      <c r="GO355" s="5"/>
      <c r="GP355" s="5"/>
      <c r="GQ355" s="5"/>
      <c r="GR355" s="5"/>
      <c r="GS355" s="5"/>
      <c r="GT355" s="5"/>
      <c r="GU355" s="5"/>
      <c r="GV355" s="5"/>
      <c r="GW355" s="5"/>
      <c r="GX355" s="5"/>
      <c r="GY355" s="5"/>
      <c r="GZ355" s="5"/>
      <c r="HA355" s="5"/>
      <c r="HB355" s="5"/>
      <c r="HC355" s="5"/>
      <c r="HD355" s="5"/>
      <c r="HE355" s="5"/>
      <c r="HF355" s="5"/>
      <c r="HG355" s="5"/>
      <c r="HH355" s="5"/>
      <c r="HI355" s="5"/>
      <c r="HJ355" s="5"/>
      <c r="HK355" s="5"/>
      <c r="HL355" s="5"/>
      <c r="HM355" s="5"/>
      <c r="HN355" s="5"/>
      <c r="HO355" s="5"/>
      <c r="HP355" s="5"/>
      <c r="HQ355" s="5"/>
      <c r="HR355" s="5"/>
      <c r="HS355" s="5"/>
    </row>
    <row r="356" spans="1:227" s="6" customFormat="1">
      <c r="A356" s="78"/>
      <c r="B356" s="76"/>
      <c r="C356" s="67">
        <v>2023</v>
      </c>
      <c r="D356" s="16">
        <f t="shared" ref="D356:D357" si="154">SUM(E356:I356)</f>
        <v>1694.8</v>
      </c>
      <c r="E356" s="16">
        <f t="shared" si="153"/>
        <v>0</v>
      </c>
      <c r="F356" s="16">
        <f t="shared" si="153"/>
        <v>0</v>
      </c>
      <c r="G356" s="16">
        <f t="shared" si="153"/>
        <v>0</v>
      </c>
      <c r="H356" s="16">
        <f t="shared" si="153"/>
        <v>1694.8</v>
      </c>
      <c r="I356" s="16">
        <f t="shared" si="153"/>
        <v>0</v>
      </c>
      <c r="J356" s="40"/>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c r="DN356" s="5"/>
      <c r="DO356" s="5"/>
      <c r="DP356" s="5"/>
      <c r="DQ356" s="5"/>
      <c r="DR356" s="5"/>
      <c r="DS356" s="5"/>
      <c r="DT356" s="5"/>
      <c r="DU356" s="5"/>
      <c r="DV356" s="5"/>
      <c r="DW356" s="5"/>
      <c r="DX356" s="5"/>
      <c r="DY356" s="5"/>
      <c r="DZ356" s="5"/>
      <c r="EA356" s="5"/>
      <c r="EB356" s="5"/>
      <c r="EC356" s="5"/>
      <c r="ED356" s="5"/>
      <c r="EE356" s="5"/>
      <c r="EF356" s="5"/>
      <c r="EG356" s="5"/>
      <c r="EH356" s="5"/>
      <c r="EI356" s="5"/>
      <c r="EJ356" s="5"/>
      <c r="EK356" s="5"/>
      <c r="EL356" s="5"/>
      <c r="EM356" s="5"/>
      <c r="EN356" s="5"/>
      <c r="EO356" s="5"/>
      <c r="EP356" s="5"/>
      <c r="EQ356" s="5"/>
      <c r="ER356" s="5"/>
      <c r="ES356" s="5"/>
      <c r="ET356" s="5"/>
      <c r="EU356" s="5"/>
      <c r="EV356" s="5"/>
      <c r="EW356" s="5"/>
      <c r="EX356" s="5"/>
      <c r="EY356" s="5"/>
      <c r="EZ356" s="5"/>
      <c r="FA356" s="5"/>
      <c r="FB356" s="5"/>
      <c r="FC356" s="5"/>
      <c r="FD356" s="5"/>
      <c r="FE356" s="5"/>
      <c r="FF356" s="5"/>
      <c r="FG356" s="5"/>
      <c r="FH356" s="5"/>
      <c r="FI356" s="5"/>
      <c r="FJ356" s="5"/>
      <c r="FK356" s="5"/>
      <c r="FL356" s="5"/>
      <c r="FM356" s="5"/>
      <c r="FN356" s="5"/>
      <c r="FO356" s="5"/>
      <c r="FP356" s="5"/>
      <c r="FQ356" s="5"/>
      <c r="FR356" s="5"/>
      <c r="FS356" s="5"/>
      <c r="FT356" s="5"/>
      <c r="FU356" s="5"/>
      <c r="FV356" s="5"/>
      <c r="FW356" s="5"/>
      <c r="FX356" s="5"/>
      <c r="FY356" s="5"/>
      <c r="FZ356" s="5"/>
      <c r="GA356" s="5"/>
      <c r="GB356" s="5"/>
      <c r="GC356" s="5"/>
      <c r="GD356" s="5"/>
      <c r="GE356" s="5"/>
      <c r="GF356" s="5"/>
      <c r="GG356" s="5"/>
      <c r="GH356" s="5"/>
      <c r="GI356" s="5"/>
      <c r="GJ356" s="5"/>
      <c r="GK356" s="5"/>
      <c r="GL356" s="5"/>
      <c r="GM356" s="5"/>
      <c r="GN356" s="5"/>
      <c r="GO356" s="5"/>
      <c r="GP356" s="5"/>
      <c r="GQ356" s="5"/>
      <c r="GR356" s="5"/>
      <c r="GS356" s="5"/>
      <c r="GT356" s="5"/>
      <c r="GU356" s="5"/>
      <c r="GV356" s="5"/>
      <c r="GW356" s="5"/>
      <c r="GX356" s="5"/>
      <c r="GY356" s="5"/>
      <c r="GZ356" s="5"/>
      <c r="HA356" s="5"/>
      <c r="HB356" s="5"/>
      <c r="HC356" s="5"/>
      <c r="HD356" s="5"/>
      <c r="HE356" s="5"/>
      <c r="HF356" s="5"/>
      <c r="HG356" s="5"/>
      <c r="HH356" s="5"/>
      <c r="HI356" s="5"/>
      <c r="HJ356" s="5"/>
      <c r="HK356" s="5"/>
      <c r="HL356" s="5"/>
      <c r="HM356" s="5"/>
      <c r="HN356" s="5"/>
      <c r="HO356" s="5"/>
      <c r="HP356" s="5"/>
      <c r="HQ356" s="5"/>
      <c r="HR356" s="5"/>
      <c r="HS356" s="5"/>
    </row>
    <row r="357" spans="1:227" s="6" customFormat="1">
      <c r="A357" s="78"/>
      <c r="B357" s="76"/>
      <c r="C357" s="67">
        <v>2025</v>
      </c>
      <c r="D357" s="16">
        <f t="shared" si="154"/>
        <v>830.7</v>
      </c>
      <c r="E357" s="16">
        <f t="shared" ref="E357:G357" si="155">E364</f>
        <v>0</v>
      </c>
      <c r="F357" s="16">
        <f t="shared" si="155"/>
        <v>0</v>
      </c>
      <c r="G357" s="16">
        <f t="shared" si="155"/>
        <v>0</v>
      </c>
      <c r="H357" s="16">
        <f>H364</f>
        <v>830.7</v>
      </c>
      <c r="I357" s="16">
        <f>I364</f>
        <v>0</v>
      </c>
      <c r="J357" s="40"/>
      <c r="K357" s="40"/>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c r="DS357" s="5"/>
      <c r="DT357" s="5"/>
      <c r="DU357" s="5"/>
      <c r="DV357" s="5"/>
      <c r="DW357" s="5"/>
      <c r="DX357" s="5"/>
      <c r="DY357" s="5"/>
      <c r="DZ357" s="5"/>
      <c r="EA357" s="5"/>
      <c r="EB357" s="5"/>
      <c r="EC357" s="5"/>
      <c r="ED357" s="5"/>
      <c r="EE357" s="5"/>
      <c r="EF357" s="5"/>
      <c r="EG357" s="5"/>
      <c r="EH357" s="5"/>
      <c r="EI357" s="5"/>
      <c r="EJ357" s="5"/>
      <c r="EK357" s="5"/>
      <c r="EL357" s="5"/>
      <c r="EM357" s="5"/>
      <c r="EN357" s="5"/>
      <c r="EO357" s="5"/>
      <c r="EP357" s="5"/>
      <c r="EQ357" s="5"/>
      <c r="ER357" s="5"/>
      <c r="ES357" s="5"/>
      <c r="ET357" s="5"/>
      <c r="EU357" s="5"/>
      <c r="EV357" s="5"/>
      <c r="EW357" s="5"/>
      <c r="EX357" s="5"/>
      <c r="EY357" s="5"/>
      <c r="EZ357" s="5"/>
      <c r="FA357" s="5"/>
      <c r="FB357" s="5"/>
      <c r="FC357" s="5"/>
      <c r="FD357" s="5"/>
      <c r="FE357" s="5"/>
      <c r="FF357" s="5"/>
      <c r="FG357" s="5"/>
      <c r="FH357" s="5"/>
      <c r="FI357" s="5"/>
      <c r="FJ357" s="5"/>
      <c r="FK357" s="5"/>
      <c r="FL357" s="5"/>
      <c r="FM357" s="5"/>
      <c r="FN357" s="5"/>
      <c r="FO357" s="5"/>
      <c r="FP357" s="5"/>
      <c r="FQ357" s="5"/>
      <c r="FR357" s="5"/>
      <c r="FS357" s="5"/>
      <c r="FT357" s="5"/>
      <c r="FU357" s="5"/>
      <c r="FV357" s="5"/>
      <c r="FW357" s="5"/>
      <c r="FX357" s="5"/>
      <c r="FY357" s="5"/>
      <c r="FZ357" s="5"/>
      <c r="GA357" s="5"/>
      <c r="GB357" s="5"/>
      <c r="GC357" s="5"/>
      <c r="GD357" s="5"/>
      <c r="GE357" s="5"/>
      <c r="GF357" s="5"/>
      <c r="GG357" s="5"/>
      <c r="GH357" s="5"/>
      <c r="GI357" s="5"/>
      <c r="GJ357" s="5"/>
      <c r="GK357" s="5"/>
      <c r="GL357" s="5"/>
      <c r="GM357" s="5"/>
      <c r="GN357" s="5"/>
      <c r="GO357" s="5"/>
      <c r="GP357" s="5"/>
      <c r="GQ357" s="5"/>
      <c r="GR357" s="5"/>
      <c r="GS357" s="5"/>
      <c r="GT357" s="5"/>
      <c r="GU357" s="5"/>
      <c r="GV357" s="5"/>
      <c r="GW357" s="5"/>
      <c r="GX357" s="5"/>
      <c r="GY357" s="5"/>
      <c r="GZ357" s="5"/>
      <c r="HA357" s="5"/>
      <c r="HB357" s="5"/>
      <c r="HC357" s="5"/>
      <c r="HD357" s="5"/>
      <c r="HE357" s="5"/>
      <c r="HF357" s="5"/>
      <c r="HG357" s="5"/>
      <c r="HH357" s="5"/>
      <c r="HI357" s="5"/>
      <c r="HJ357" s="5"/>
      <c r="HK357" s="5"/>
      <c r="HL357" s="5"/>
      <c r="HM357" s="5"/>
      <c r="HN357" s="5"/>
      <c r="HO357" s="5"/>
      <c r="HP357" s="5"/>
      <c r="HQ357" s="5"/>
      <c r="HR357" s="5"/>
      <c r="HS357" s="5"/>
    </row>
    <row r="358" spans="1:227" s="6" customFormat="1">
      <c r="A358" s="75"/>
      <c r="B358" s="76"/>
      <c r="C358" s="67" t="s">
        <v>16</v>
      </c>
      <c r="D358" s="16">
        <f t="shared" ref="D358:I358" si="156">SUM(D355:D357)</f>
        <v>3521.2</v>
      </c>
      <c r="E358" s="16">
        <f t="shared" si="156"/>
        <v>0</v>
      </c>
      <c r="F358" s="16">
        <f t="shared" si="156"/>
        <v>0</v>
      </c>
      <c r="G358" s="16">
        <f t="shared" si="156"/>
        <v>995.7</v>
      </c>
      <c r="H358" s="16">
        <f t="shared" si="156"/>
        <v>2525.5</v>
      </c>
      <c r="I358" s="16">
        <f t="shared" si="156"/>
        <v>0</v>
      </c>
      <c r="J358" s="40"/>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5"/>
      <c r="EV358" s="5"/>
      <c r="EW358" s="5"/>
      <c r="EX358" s="5"/>
      <c r="EY358" s="5"/>
      <c r="EZ358" s="5"/>
      <c r="FA358" s="5"/>
      <c r="FB358" s="5"/>
      <c r="FC358" s="5"/>
      <c r="FD358" s="5"/>
      <c r="FE358" s="5"/>
      <c r="FF358" s="5"/>
      <c r="FG358" s="5"/>
      <c r="FH358" s="5"/>
      <c r="FI358" s="5"/>
      <c r="FJ358" s="5"/>
      <c r="FK358" s="5"/>
      <c r="FL358" s="5"/>
      <c r="FM358" s="5"/>
      <c r="FN358" s="5"/>
      <c r="FO358" s="5"/>
      <c r="FP358" s="5"/>
      <c r="FQ358" s="5"/>
      <c r="FR358" s="5"/>
      <c r="FS358" s="5"/>
      <c r="FT358" s="5"/>
      <c r="FU358" s="5"/>
      <c r="FV358" s="5"/>
      <c r="FW358" s="5"/>
      <c r="FX358" s="5"/>
      <c r="FY358" s="5"/>
      <c r="FZ358" s="5"/>
      <c r="GA358" s="5"/>
      <c r="GB358" s="5"/>
      <c r="GC358" s="5"/>
      <c r="GD358" s="5"/>
      <c r="GE358" s="5"/>
      <c r="GF358" s="5"/>
      <c r="GG358" s="5"/>
      <c r="GH358" s="5"/>
      <c r="GI358" s="5"/>
      <c r="GJ358" s="5"/>
      <c r="GK358" s="5"/>
      <c r="GL358" s="5"/>
      <c r="GM358" s="5"/>
      <c r="GN358" s="5"/>
      <c r="GO358" s="5"/>
      <c r="GP358" s="5"/>
      <c r="GQ358" s="5"/>
      <c r="GR358" s="5"/>
      <c r="GS358" s="5"/>
      <c r="GT358" s="5"/>
      <c r="GU358" s="5"/>
      <c r="GV358" s="5"/>
      <c r="GW358" s="5"/>
      <c r="GX358" s="5"/>
      <c r="GY358" s="5"/>
      <c r="GZ358" s="5"/>
      <c r="HA358" s="5"/>
      <c r="HB358" s="5"/>
      <c r="HC358" s="5"/>
      <c r="HD358" s="5"/>
      <c r="HE358" s="5"/>
      <c r="HF358" s="5"/>
      <c r="HG358" s="5"/>
      <c r="HH358" s="5"/>
      <c r="HI358" s="5"/>
      <c r="HJ358" s="5"/>
      <c r="HK358" s="5"/>
      <c r="HL358" s="5"/>
      <c r="HM358" s="5"/>
      <c r="HN358" s="5"/>
      <c r="HO358" s="5"/>
      <c r="HP358" s="5"/>
      <c r="HQ358" s="5"/>
      <c r="HR358" s="5"/>
      <c r="HS358" s="5"/>
    </row>
    <row r="359" spans="1:227" s="6" customFormat="1">
      <c r="A359" s="70" t="s">
        <v>67</v>
      </c>
      <c r="B359" s="73"/>
      <c r="C359" s="68">
        <v>2022</v>
      </c>
      <c r="D359" s="15">
        <f>SUM(E359:I359)</f>
        <v>0</v>
      </c>
      <c r="E359" s="15">
        <v>0</v>
      </c>
      <c r="F359" s="15">
        <v>0</v>
      </c>
      <c r="G359" s="15">
        <v>0</v>
      </c>
      <c r="H359" s="15">
        <v>0</v>
      </c>
      <c r="I359" s="15">
        <v>0</v>
      </c>
      <c r="J359" s="42"/>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c r="DS359" s="5"/>
      <c r="DT359" s="5"/>
      <c r="DU359" s="5"/>
      <c r="DV359" s="5"/>
      <c r="DW359" s="5"/>
      <c r="DX359" s="5"/>
      <c r="DY359" s="5"/>
      <c r="DZ359" s="5"/>
      <c r="EA359" s="5"/>
      <c r="EB359" s="5"/>
      <c r="EC359" s="5"/>
      <c r="ED359" s="5"/>
      <c r="EE359" s="5"/>
      <c r="EF359" s="5"/>
      <c r="EG359" s="5"/>
      <c r="EH359" s="5"/>
      <c r="EI359" s="5"/>
      <c r="EJ359" s="5"/>
      <c r="EK359" s="5"/>
      <c r="EL359" s="5"/>
      <c r="EM359" s="5"/>
      <c r="EN359" s="5"/>
      <c r="EO359" s="5"/>
      <c r="EP359" s="5"/>
      <c r="EQ359" s="5"/>
      <c r="ER359" s="5"/>
      <c r="ES359" s="5"/>
      <c r="ET359" s="5"/>
      <c r="EU359" s="5"/>
      <c r="EV359" s="5"/>
      <c r="EW359" s="5"/>
      <c r="EX359" s="5"/>
      <c r="EY359" s="5"/>
      <c r="EZ359" s="5"/>
      <c r="FA359" s="5"/>
      <c r="FB359" s="5"/>
      <c r="FC359" s="5"/>
      <c r="FD359" s="5"/>
      <c r="FE359" s="5"/>
      <c r="FF359" s="5"/>
      <c r="FG359" s="5"/>
      <c r="FH359" s="5"/>
      <c r="FI359" s="5"/>
      <c r="FJ359" s="5"/>
      <c r="FK359" s="5"/>
      <c r="FL359" s="5"/>
      <c r="FM359" s="5"/>
      <c r="FN359" s="5"/>
      <c r="FO359" s="5"/>
      <c r="FP359" s="5"/>
      <c r="FQ359" s="5"/>
      <c r="FR359" s="5"/>
      <c r="FS359" s="5"/>
      <c r="FT359" s="5"/>
      <c r="FU359" s="5"/>
      <c r="FV359" s="5"/>
      <c r="FW359" s="5"/>
      <c r="FX359" s="5"/>
      <c r="FY359" s="5"/>
      <c r="FZ359" s="5"/>
      <c r="GA359" s="5"/>
      <c r="GB359" s="5"/>
      <c r="GC359" s="5"/>
      <c r="GD359" s="5"/>
      <c r="GE359" s="5"/>
      <c r="GF359" s="5"/>
      <c r="GG359" s="5"/>
      <c r="GH359" s="5"/>
      <c r="GI359" s="5"/>
      <c r="GJ359" s="5"/>
      <c r="GK359" s="5"/>
      <c r="GL359" s="5"/>
      <c r="GM359" s="5"/>
      <c r="GN359" s="5"/>
      <c r="GO359" s="5"/>
      <c r="GP359" s="5"/>
      <c r="GQ359" s="5"/>
      <c r="GR359" s="5"/>
      <c r="GS359" s="5"/>
      <c r="GT359" s="5"/>
      <c r="GU359" s="5"/>
      <c r="GV359" s="5"/>
      <c r="GW359" s="5"/>
      <c r="GX359" s="5"/>
      <c r="GY359" s="5"/>
      <c r="GZ359" s="5"/>
      <c r="HA359" s="5"/>
      <c r="HB359" s="5"/>
      <c r="HC359" s="5"/>
      <c r="HD359" s="5"/>
      <c r="HE359" s="5"/>
      <c r="HF359" s="5"/>
      <c r="HG359" s="5"/>
      <c r="HH359" s="5"/>
      <c r="HI359" s="5"/>
      <c r="HJ359" s="5"/>
      <c r="HK359" s="5"/>
      <c r="HL359" s="5"/>
      <c r="HM359" s="5"/>
      <c r="HN359" s="5"/>
      <c r="HO359" s="5"/>
      <c r="HP359" s="5"/>
      <c r="HQ359" s="5"/>
      <c r="HR359" s="5"/>
      <c r="HS359" s="5"/>
    </row>
    <row r="360" spans="1:227" s="6" customFormat="1">
      <c r="A360" s="71"/>
      <c r="B360" s="73"/>
      <c r="C360" s="68">
        <v>2023</v>
      </c>
      <c r="D360" s="15">
        <f>SUM(E360:I360)</f>
        <v>0</v>
      </c>
      <c r="E360" s="15">
        <v>0</v>
      </c>
      <c r="F360" s="15">
        <v>0</v>
      </c>
      <c r="G360" s="15">
        <v>0</v>
      </c>
      <c r="H360" s="15">
        <v>0</v>
      </c>
      <c r="I360" s="15">
        <v>0</v>
      </c>
      <c r="J360" s="42"/>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c r="DS360" s="5"/>
      <c r="DT360" s="5"/>
      <c r="DU360" s="5"/>
      <c r="DV360" s="5"/>
      <c r="DW360" s="5"/>
      <c r="DX360" s="5"/>
      <c r="DY360" s="5"/>
      <c r="DZ360" s="5"/>
      <c r="EA360" s="5"/>
      <c r="EB360" s="5"/>
      <c r="EC360" s="5"/>
      <c r="ED360" s="5"/>
      <c r="EE360" s="5"/>
      <c r="EF360" s="5"/>
      <c r="EG360" s="5"/>
      <c r="EH360" s="5"/>
      <c r="EI360" s="5"/>
      <c r="EJ360" s="5"/>
      <c r="EK360" s="5"/>
      <c r="EL360" s="5"/>
      <c r="EM360" s="5"/>
      <c r="EN360" s="5"/>
      <c r="EO360" s="5"/>
      <c r="EP360" s="5"/>
      <c r="EQ360" s="5"/>
      <c r="ER360" s="5"/>
      <c r="ES360" s="5"/>
      <c r="ET360" s="5"/>
      <c r="EU360" s="5"/>
      <c r="EV360" s="5"/>
      <c r="EW360" s="5"/>
      <c r="EX360" s="5"/>
      <c r="EY360" s="5"/>
      <c r="EZ360" s="5"/>
      <c r="FA360" s="5"/>
      <c r="FB360" s="5"/>
      <c r="FC360" s="5"/>
      <c r="FD360" s="5"/>
      <c r="FE360" s="5"/>
      <c r="FF360" s="5"/>
      <c r="FG360" s="5"/>
      <c r="FH360" s="5"/>
      <c r="FI360" s="5"/>
      <c r="FJ360" s="5"/>
      <c r="FK360" s="5"/>
      <c r="FL360" s="5"/>
      <c r="FM360" s="5"/>
      <c r="FN360" s="5"/>
      <c r="FO360" s="5"/>
      <c r="FP360" s="5"/>
      <c r="FQ360" s="5"/>
      <c r="FR360" s="5"/>
      <c r="FS360" s="5"/>
      <c r="FT360" s="5"/>
      <c r="FU360" s="5"/>
      <c r="FV360" s="5"/>
      <c r="FW360" s="5"/>
      <c r="FX360" s="5"/>
      <c r="FY360" s="5"/>
      <c r="FZ360" s="5"/>
      <c r="GA360" s="5"/>
      <c r="GB360" s="5"/>
      <c r="GC360" s="5"/>
      <c r="GD360" s="5"/>
      <c r="GE360" s="5"/>
      <c r="GF360" s="5"/>
      <c r="GG360" s="5"/>
      <c r="GH360" s="5"/>
      <c r="GI360" s="5"/>
      <c r="GJ360" s="5"/>
      <c r="GK360" s="5"/>
      <c r="GL360" s="5"/>
      <c r="GM360" s="5"/>
      <c r="GN360" s="5"/>
      <c r="GO360" s="5"/>
      <c r="GP360" s="5"/>
      <c r="GQ360" s="5"/>
      <c r="GR360" s="5"/>
      <c r="GS360" s="5"/>
      <c r="GT360" s="5"/>
      <c r="GU360" s="5"/>
      <c r="GV360" s="5"/>
      <c r="GW360" s="5"/>
      <c r="GX360" s="5"/>
      <c r="GY360" s="5"/>
      <c r="GZ360" s="5"/>
      <c r="HA360" s="5"/>
      <c r="HB360" s="5"/>
      <c r="HC360" s="5"/>
      <c r="HD360" s="5"/>
      <c r="HE360" s="5"/>
      <c r="HF360" s="5"/>
      <c r="HG360" s="5"/>
      <c r="HH360" s="5"/>
      <c r="HI360" s="5"/>
      <c r="HJ360" s="5"/>
      <c r="HK360" s="5"/>
      <c r="HL360" s="5"/>
      <c r="HM360" s="5"/>
      <c r="HN360" s="5"/>
      <c r="HO360" s="5"/>
      <c r="HP360" s="5"/>
      <c r="HQ360" s="5"/>
      <c r="HR360" s="5"/>
      <c r="HS360" s="5"/>
    </row>
    <row r="361" spans="1:227" s="6" customFormat="1">
      <c r="A361" s="72"/>
      <c r="B361" s="73"/>
      <c r="C361" s="68" t="s">
        <v>16</v>
      </c>
      <c r="D361" s="15">
        <f>SUM(D359:D360)</f>
        <v>0</v>
      </c>
      <c r="E361" s="15">
        <f t="shared" ref="E361:I361" si="157">SUM(E359:E360)</f>
        <v>0</v>
      </c>
      <c r="F361" s="15">
        <f t="shared" si="157"/>
        <v>0</v>
      </c>
      <c r="G361" s="15">
        <f t="shared" si="157"/>
        <v>0</v>
      </c>
      <c r="H361" s="15">
        <f t="shared" si="157"/>
        <v>0</v>
      </c>
      <c r="I361" s="15">
        <f t="shared" si="157"/>
        <v>0</v>
      </c>
      <c r="J361" s="42"/>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c r="DQ361" s="5"/>
      <c r="DR361" s="5"/>
      <c r="DS361" s="5"/>
      <c r="DT361" s="5"/>
      <c r="DU361" s="5"/>
      <c r="DV361" s="5"/>
      <c r="DW361" s="5"/>
      <c r="DX361" s="5"/>
      <c r="DY361" s="5"/>
      <c r="DZ361" s="5"/>
      <c r="EA361" s="5"/>
      <c r="EB361" s="5"/>
      <c r="EC361" s="5"/>
      <c r="ED361" s="5"/>
      <c r="EE361" s="5"/>
      <c r="EF361" s="5"/>
      <c r="EG361" s="5"/>
      <c r="EH361" s="5"/>
      <c r="EI361" s="5"/>
      <c r="EJ361" s="5"/>
      <c r="EK361" s="5"/>
      <c r="EL361" s="5"/>
      <c r="EM361" s="5"/>
      <c r="EN361" s="5"/>
      <c r="EO361" s="5"/>
      <c r="EP361" s="5"/>
      <c r="EQ361" s="5"/>
      <c r="ER361" s="5"/>
      <c r="ES361" s="5"/>
      <c r="ET361" s="5"/>
      <c r="EU361" s="5"/>
      <c r="EV361" s="5"/>
      <c r="EW361" s="5"/>
      <c r="EX361" s="5"/>
      <c r="EY361" s="5"/>
      <c r="EZ361" s="5"/>
      <c r="FA361" s="5"/>
      <c r="FB361" s="5"/>
      <c r="FC361" s="5"/>
      <c r="FD361" s="5"/>
      <c r="FE361" s="5"/>
      <c r="FF361" s="5"/>
      <c r="FG361" s="5"/>
      <c r="FH361" s="5"/>
      <c r="FI361" s="5"/>
      <c r="FJ361" s="5"/>
      <c r="FK361" s="5"/>
      <c r="FL361" s="5"/>
      <c r="FM361" s="5"/>
      <c r="FN361" s="5"/>
      <c r="FO361" s="5"/>
      <c r="FP361" s="5"/>
      <c r="FQ361" s="5"/>
      <c r="FR361" s="5"/>
      <c r="FS361" s="5"/>
      <c r="FT361" s="5"/>
      <c r="FU361" s="5"/>
      <c r="FV361" s="5"/>
      <c r="FW361" s="5"/>
      <c r="FX361" s="5"/>
      <c r="FY361" s="5"/>
      <c r="FZ361" s="5"/>
      <c r="GA361" s="5"/>
      <c r="GB361" s="5"/>
      <c r="GC361" s="5"/>
      <c r="GD361" s="5"/>
      <c r="GE361" s="5"/>
      <c r="GF361" s="5"/>
      <c r="GG361" s="5"/>
      <c r="GH361" s="5"/>
      <c r="GI361" s="5"/>
      <c r="GJ361" s="5"/>
      <c r="GK361" s="5"/>
      <c r="GL361" s="5"/>
      <c r="GM361" s="5"/>
      <c r="GN361" s="5"/>
      <c r="GO361" s="5"/>
      <c r="GP361" s="5"/>
      <c r="GQ361" s="5"/>
      <c r="GR361" s="5"/>
      <c r="GS361" s="5"/>
      <c r="GT361" s="5"/>
      <c r="GU361" s="5"/>
      <c r="GV361" s="5"/>
      <c r="GW361" s="5"/>
      <c r="GX361" s="5"/>
      <c r="GY361" s="5"/>
      <c r="GZ361" s="5"/>
      <c r="HA361" s="5"/>
      <c r="HB361" s="5"/>
      <c r="HC361" s="5"/>
      <c r="HD361" s="5"/>
      <c r="HE361" s="5"/>
      <c r="HF361" s="5"/>
      <c r="HG361" s="5"/>
      <c r="HH361" s="5"/>
      <c r="HI361" s="5"/>
      <c r="HJ361" s="5"/>
      <c r="HK361" s="5"/>
      <c r="HL361" s="5"/>
      <c r="HM361" s="5"/>
      <c r="HN361" s="5"/>
      <c r="HO361" s="5"/>
      <c r="HP361" s="5"/>
      <c r="HQ361" s="5"/>
      <c r="HR361" s="5"/>
      <c r="HS361" s="5"/>
    </row>
    <row r="362" spans="1:227" s="6" customFormat="1" ht="18.75" customHeight="1">
      <c r="A362" s="70" t="s">
        <v>49</v>
      </c>
      <c r="B362" s="73"/>
      <c r="C362" s="68">
        <v>2022</v>
      </c>
      <c r="D362" s="15">
        <f>SUM(E362:I362)</f>
        <v>0</v>
      </c>
      <c r="E362" s="15">
        <v>0</v>
      </c>
      <c r="F362" s="15">
        <v>0</v>
      </c>
      <c r="G362" s="15">
        <v>0</v>
      </c>
      <c r="H362" s="15">
        <v>0</v>
      </c>
      <c r="I362" s="15">
        <v>0</v>
      </c>
      <c r="J362" s="42"/>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c r="DQ362" s="5"/>
      <c r="DR362" s="5"/>
      <c r="DS362" s="5"/>
      <c r="DT362" s="5"/>
      <c r="DU362" s="5"/>
      <c r="DV362" s="5"/>
      <c r="DW362" s="5"/>
      <c r="DX362" s="5"/>
      <c r="DY362" s="5"/>
      <c r="DZ362" s="5"/>
      <c r="EA362" s="5"/>
      <c r="EB362" s="5"/>
      <c r="EC362" s="5"/>
      <c r="ED362" s="5"/>
      <c r="EE362" s="5"/>
      <c r="EF362" s="5"/>
      <c r="EG362" s="5"/>
      <c r="EH362" s="5"/>
      <c r="EI362" s="5"/>
      <c r="EJ362" s="5"/>
      <c r="EK362" s="5"/>
      <c r="EL362" s="5"/>
      <c r="EM362" s="5"/>
      <c r="EN362" s="5"/>
      <c r="EO362" s="5"/>
      <c r="EP362" s="5"/>
      <c r="EQ362" s="5"/>
      <c r="ER362" s="5"/>
      <c r="ES362" s="5"/>
      <c r="ET362" s="5"/>
      <c r="EU362" s="5"/>
      <c r="EV362" s="5"/>
      <c r="EW362" s="5"/>
      <c r="EX362" s="5"/>
      <c r="EY362" s="5"/>
      <c r="EZ362" s="5"/>
      <c r="FA362" s="5"/>
      <c r="FB362" s="5"/>
      <c r="FC362" s="5"/>
      <c r="FD362" s="5"/>
      <c r="FE362" s="5"/>
      <c r="FF362" s="5"/>
      <c r="FG362" s="5"/>
      <c r="FH362" s="5"/>
      <c r="FI362" s="5"/>
      <c r="FJ362" s="5"/>
      <c r="FK362" s="5"/>
      <c r="FL362" s="5"/>
      <c r="FM362" s="5"/>
      <c r="FN362" s="5"/>
      <c r="FO362" s="5"/>
      <c r="FP362" s="5"/>
      <c r="FQ362" s="5"/>
      <c r="FR362" s="5"/>
      <c r="FS362" s="5"/>
      <c r="FT362" s="5"/>
      <c r="FU362" s="5"/>
      <c r="FV362" s="5"/>
      <c r="FW362" s="5"/>
      <c r="FX362" s="5"/>
      <c r="FY362" s="5"/>
      <c r="FZ362" s="5"/>
      <c r="GA362" s="5"/>
      <c r="GB362" s="5"/>
      <c r="GC362" s="5"/>
      <c r="GD362" s="5"/>
      <c r="GE362" s="5"/>
      <c r="GF362" s="5"/>
      <c r="GG362" s="5"/>
      <c r="GH362" s="5"/>
      <c r="GI362" s="5"/>
      <c r="GJ362" s="5"/>
      <c r="GK362" s="5"/>
      <c r="GL362" s="5"/>
      <c r="GM362" s="5"/>
      <c r="GN362" s="5"/>
      <c r="GO362" s="5"/>
      <c r="GP362" s="5"/>
      <c r="GQ362" s="5"/>
      <c r="GR362" s="5"/>
      <c r="GS362" s="5"/>
      <c r="GT362" s="5"/>
      <c r="GU362" s="5"/>
      <c r="GV362" s="5"/>
      <c r="GW362" s="5"/>
      <c r="GX362" s="5"/>
      <c r="GY362" s="5"/>
      <c r="GZ362" s="5"/>
      <c r="HA362" s="5"/>
      <c r="HB362" s="5"/>
      <c r="HC362" s="5"/>
      <c r="HD362" s="5"/>
      <c r="HE362" s="5"/>
      <c r="HF362" s="5"/>
      <c r="HG362" s="5"/>
      <c r="HH362" s="5"/>
      <c r="HI362" s="5"/>
      <c r="HJ362" s="5"/>
      <c r="HK362" s="5"/>
      <c r="HL362" s="5"/>
      <c r="HM362" s="5"/>
      <c r="HN362" s="5"/>
      <c r="HO362" s="5"/>
      <c r="HP362" s="5"/>
      <c r="HQ362" s="5"/>
      <c r="HR362" s="5"/>
      <c r="HS362" s="5"/>
    </row>
    <row r="363" spans="1:227" s="6" customFormat="1">
      <c r="A363" s="71"/>
      <c r="B363" s="73"/>
      <c r="C363" s="68">
        <v>2023</v>
      </c>
      <c r="D363" s="15">
        <f>SUM(E363:I363)</f>
        <v>1694.8</v>
      </c>
      <c r="E363" s="15">
        <v>0</v>
      </c>
      <c r="F363" s="15">
        <v>0</v>
      </c>
      <c r="G363" s="15">
        <v>0</v>
      </c>
      <c r="H363" s="15">
        <f>967.3+727.5</f>
        <v>1694.8</v>
      </c>
      <c r="I363" s="15">
        <v>0</v>
      </c>
      <c r="J363" s="42"/>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c r="DS363" s="5"/>
      <c r="DT363" s="5"/>
      <c r="DU363" s="5"/>
      <c r="DV363" s="5"/>
      <c r="DW363" s="5"/>
      <c r="DX363" s="5"/>
      <c r="DY363" s="5"/>
      <c r="DZ363" s="5"/>
      <c r="EA363" s="5"/>
      <c r="EB363" s="5"/>
      <c r="EC363" s="5"/>
      <c r="ED363" s="5"/>
      <c r="EE363" s="5"/>
      <c r="EF363" s="5"/>
      <c r="EG363" s="5"/>
      <c r="EH363" s="5"/>
      <c r="EI363" s="5"/>
      <c r="EJ363" s="5"/>
      <c r="EK363" s="5"/>
      <c r="EL363" s="5"/>
      <c r="EM363" s="5"/>
      <c r="EN363" s="5"/>
      <c r="EO363" s="5"/>
      <c r="EP363" s="5"/>
      <c r="EQ363" s="5"/>
      <c r="ER363" s="5"/>
      <c r="ES363" s="5"/>
      <c r="ET363" s="5"/>
      <c r="EU363" s="5"/>
      <c r="EV363" s="5"/>
      <c r="EW363" s="5"/>
      <c r="EX363" s="5"/>
      <c r="EY363" s="5"/>
      <c r="EZ363" s="5"/>
      <c r="FA363" s="5"/>
      <c r="FB363" s="5"/>
      <c r="FC363" s="5"/>
      <c r="FD363" s="5"/>
      <c r="FE363" s="5"/>
      <c r="FF363" s="5"/>
      <c r="FG363" s="5"/>
      <c r="FH363" s="5"/>
      <c r="FI363" s="5"/>
      <c r="FJ363" s="5"/>
      <c r="FK363" s="5"/>
      <c r="FL363" s="5"/>
      <c r="FM363" s="5"/>
      <c r="FN363" s="5"/>
      <c r="FO363" s="5"/>
      <c r="FP363" s="5"/>
      <c r="FQ363" s="5"/>
      <c r="FR363" s="5"/>
      <c r="FS363" s="5"/>
      <c r="FT363" s="5"/>
      <c r="FU363" s="5"/>
      <c r="FV363" s="5"/>
      <c r="FW363" s="5"/>
      <c r="FX363" s="5"/>
      <c r="FY363" s="5"/>
      <c r="FZ363" s="5"/>
      <c r="GA363" s="5"/>
      <c r="GB363" s="5"/>
      <c r="GC363" s="5"/>
      <c r="GD363" s="5"/>
      <c r="GE363" s="5"/>
      <c r="GF363" s="5"/>
      <c r="GG363" s="5"/>
      <c r="GH363" s="5"/>
      <c r="GI363" s="5"/>
      <c r="GJ363" s="5"/>
      <c r="GK363" s="5"/>
      <c r="GL363" s="5"/>
      <c r="GM363" s="5"/>
      <c r="GN363" s="5"/>
      <c r="GO363" s="5"/>
      <c r="GP363" s="5"/>
      <c r="GQ363" s="5"/>
      <c r="GR363" s="5"/>
      <c r="GS363" s="5"/>
      <c r="GT363" s="5"/>
      <c r="GU363" s="5"/>
      <c r="GV363" s="5"/>
      <c r="GW363" s="5"/>
      <c r="GX363" s="5"/>
      <c r="GY363" s="5"/>
      <c r="GZ363" s="5"/>
      <c r="HA363" s="5"/>
      <c r="HB363" s="5"/>
      <c r="HC363" s="5"/>
      <c r="HD363" s="5"/>
      <c r="HE363" s="5"/>
      <c r="HF363" s="5"/>
      <c r="HG363" s="5"/>
      <c r="HH363" s="5"/>
      <c r="HI363" s="5"/>
      <c r="HJ363" s="5"/>
      <c r="HK363" s="5"/>
      <c r="HL363" s="5"/>
      <c r="HM363" s="5"/>
      <c r="HN363" s="5"/>
      <c r="HO363" s="5"/>
      <c r="HP363" s="5"/>
      <c r="HQ363" s="5"/>
      <c r="HR363" s="5"/>
      <c r="HS363" s="5"/>
    </row>
    <row r="364" spans="1:227" s="6" customFormat="1">
      <c r="A364" s="71"/>
      <c r="B364" s="73"/>
      <c r="C364" s="68">
        <v>2025</v>
      </c>
      <c r="D364" s="15">
        <f t="shared" ref="D364" si="158">SUM(E364:I364)</f>
        <v>830.7</v>
      </c>
      <c r="E364" s="15">
        <v>0</v>
      </c>
      <c r="F364" s="15">
        <v>0</v>
      </c>
      <c r="G364" s="15">
        <v>0</v>
      </c>
      <c r="H364" s="15">
        <f>572+258.7</f>
        <v>830.7</v>
      </c>
      <c r="I364" s="15">
        <v>0</v>
      </c>
      <c r="J364" s="42"/>
      <c r="K364" s="42"/>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c r="EV364" s="5"/>
      <c r="EW364" s="5"/>
      <c r="EX364" s="5"/>
      <c r="EY364" s="5"/>
      <c r="EZ364" s="5"/>
      <c r="FA364" s="5"/>
      <c r="FB364" s="5"/>
      <c r="FC364" s="5"/>
      <c r="FD364" s="5"/>
      <c r="FE364" s="5"/>
      <c r="FF364" s="5"/>
      <c r="FG364" s="5"/>
      <c r="FH364" s="5"/>
      <c r="FI364" s="5"/>
      <c r="FJ364" s="5"/>
      <c r="FK364" s="5"/>
      <c r="FL364" s="5"/>
      <c r="FM364" s="5"/>
      <c r="FN364" s="5"/>
      <c r="FO364" s="5"/>
      <c r="FP364" s="5"/>
      <c r="FQ364" s="5"/>
      <c r="FR364" s="5"/>
      <c r="FS364" s="5"/>
      <c r="FT364" s="5"/>
      <c r="FU364" s="5"/>
      <c r="FV364" s="5"/>
      <c r="FW364" s="5"/>
      <c r="FX364" s="5"/>
      <c r="FY364" s="5"/>
      <c r="FZ364" s="5"/>
      <c r="GA364" s="5"/>
      <c r="GB364" s="5"/>
      <c r="GC364" s="5"/>
      <c r="GD364" s="5"/>
      <c r="GE364" s="5"/>
      <c r="GF364" s="5"/>
      <c r="GG364" s="5"/>
      <c r="GH364" s="5"/>
      <c r="GI364" s="5"/>
      <c r="GJ364" s="5"/>
      <c r="GK364" s="5"/>
      <c r="GL364" s="5"/>
      <c r="GM364" s="5"/>
      <c r="GN364" s="5"/>
      <c r="GO364" s="5"/>
      <c r="GP364" s="5"/>
      <c r="GQ364" s="5"/>
      <c r="GR364" s="5"/>
      <c r="GS364" s="5"/>
      <c r="GT364" s="5"/>
      <c r="GU364" s="5"/>
      <c r="GV364" s="5"/>
      <c r="GW364" s="5"/>
      <c r="GX364" s="5"/>
      <c r="GY364" s="5"/>
      <c r="GZ364" s="5"/>
      <c r="HA364" s="5"/>
      <c r="HB364" s="5"/>
      <c r="HC364" s="5"/>
      <c r="HD364" s="5"/>
      <c r="HE364" s="5"/>
      <c r="HF364" s="5"/>
      <c r="HG364" s="5"/>
      <c r="HH364" s="5"/>
      <c r="HI364" s="5"/>
      <c r="HJ364" s="5"/>
      <c r="HK364" s="5"/>
      <c r="HL364" s="5"/>
      <c r="HM364" s="5"/>
      <c r="HN364" s="5"/>
      <c r="HO364" s="5"/>
      <c r="HP364" s="5"/>
      <c r="HQ364" s="5"/>
      <c r="HR364" s="5"/>
      <c r="HS364" s="5"/>
    </row>
    <row r="365" spans="1:227" s="6" customFormat="1">
      <c r="A365" s="72"/>
      <c r="B365" s="73"/>
      <c r="C365" s="68" t="s">
        <v>16</v>
      </c>
      <c r="D365" s="15">
        <f t="shared" ref="D365:I365" si="159">SUM(D362:D364)</f>
        <v>2525.5</v>
      </c>
      <c r="E365" s="15">
        <f t="shared" si="159"/>
        <v>0</v>
      </c>
      <c r="F365" s="15">
        <f t="shared" si="159"/>
        <v>0</v>
      </c>
      <c r="G365" s="15">
        <f t="shared" si="159"/>
        <v>0</v>
      </c>
      <c r="H365" s="15">
        <f t="shared" si="159"/>
        <v>2525.5</v>
      </c>
      <c r="I365" s="15">
        <f t="shared" si="159"/>
        <v>0</v>
      </c>
      <c r="J365" s="42"/>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c r="EV365" s="5"/>
      <c r="EW365" s="5"/>
      <c r="EX365" s="5"/>
      <c r="EY365" s="5"/>
      <c r="EZ365" s="5"/>
      <c r="FA365" s="5"/>
      <c r="FB365" s="5"/>
      <c r="FC365" s="5"/>
      <c r="FD365" s="5"/>
      <c r="FE365" s="5"/>
      <c r="FF365" s="5"/>
      <c r="FG365" s="5"/>
      <c r="FH365" s="5"/>
      <c r="FI365" s="5"/>
      <c r="FJ365" s="5"/>
      <c r="FK365" s="5"/>
      <c r="FL365" s="5"/>
      <c r="FM365" s="5"/>
      <c r="FN365" s="5"/>
      <c r="FO365" s="5"/>
      <c r="FP365" s="5"/>
      <c r="FQ365" s="5"/>
      <c r="FR365" s="5"/>
      <c r="FS365" s="5"/>
      <c r="FT365" s="5"/>
      <c r="FU365" s="5"/>
      <c r="FV365" s="5"/>
      <c r="FW365" s="5"/>
      <c r="FX365" s="5"/>
      <c r="FY365" s="5"/>
      <c r="FZ365" s="5"/>
      <c r="GA365" s="5"/>
      <c r="GB365" s="5"/>
      <c r="GC365" s="5"/>
      <c r="GD365" s="5"/>
      <c r="GE365" s="5"/>
      <c r="GF365" s="5"/>
      <c r="GG365" s="5"/>
      <c r="GH365" s="5"/>
      <c r="GI365" s="5"/>
      <c r="GJ365" s="5"/>
      <c r="GK365" s="5"/>
      <c r="GL365" s="5"/>
      <c r="GM365" s="5"/>
      <c r="GN365" s="5"/>
      <c r="GO365" s="5"/>
      <c r="GP365" s="5"/>
      <c r="GQ365" s="5"/>
      <c r="GR365" s="5"/>
      <c r="GS365" s="5"/>
      <c r="GT365" s="5"/>
      <c r="GU365" s="5"/>
      <c r="GV365" s="5"/>
      <c r="GW365" s="5"/>
      <c r="GX365" s="5"/>
      <c r="GY365" s="5"/>
      <c r="GZ365" s="5"/>
      <c r="HA365" s="5"/>
      <c r="HB365" s="5"/>
      <c r="HC365" s="5"/>
      <c r="HD365" s="5"/>
      <c r="HE365" s="5"/>
      <c r="HF365" s="5"/>
      <c r="HG365" s="5"/>
      <c r="HH365" s="5"/>
      <c r="HI365" s="5"/>
      <c r="HJ365" s="5"/>
      <c r="HK365" s="5"/>
      <c r="HL365" s="5"/>
      <c r="HM365" s="5"/>
      <c r="HN365" s="5"/>
      <c r="HO365" s="5"/>
      <c r="HP365" s="5"/>
      <c r="HQ365" s="5"/>
      <c r="HR365" s="5"/>
      <c r="HS365" s="5"/>
    </row>
    <row r="366" spans="1:227" s="6" customFormat="1">
      <c r="A366" s="70" t="s">
        <v>68</v>
      </c>
      <c r="B366" s="73"/>
      <c r="C366" s="68">
        <v>2022</v>
      </c>
      <c r="D366" s="15">
        <f>SUM(E366:I366)</f>
        <v>0</v>
      </c>
      <c r="E366" s="15">
        <v>0</v>
      </c>
      <c r="F366" s="15">
        <v>0</v>
      </c>
      <c r="G366" s="15">
        <v>0</v>
      </c>
      <c r="H366" s="15">
        <v>0</v>
      </c>
      <c r="I366" s="15">
        <v>0</v>
      </c>
      <c r="J366" s="42"/>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5"/>
      <c r="EV366" s="5"/>
      <c r="EW366" s="5"/>
      <c r="EX366" s="5"/>
      <c r="EY366" s="5"/>
      <c r="EZ366" s="5"/>
      <c r="FA366" s="5"/>
      <c r="FB366" s="5"/>
      <c r="FC366" s="5"/>
      <c r="FD366" s="5"/>
      <c r="FE366" s="5"/>
      <c r="FF366" s="5"/>
      <c r="FG366" s="5"/>
      <c r="FH366" s="5"/>
      <c r="FI366" s="5"/>
      <c r="FJ366" s="5"/>
      <c r="FK366" s="5"/>
      <c r="FL366" s="5"/>
      <c r="FM366" s="5"/>
      <c r="FN366" s="5"/>
      <c r="FO366" s="5"/>
      <c r="FP366" s="5"/>
      <c r="FQ366" s="5"/>
      <c r="FR366" s="5"/>
      <c r="FS366" s="5"/>
      <c r="FT366" s="5"/>
      <c r="FU366" s="5"/>
      <c r="FV366" s="5"/>
      <c r="FW366" s="5"/>
      <c r="FX366" s="5"/>
      <c r="FY366" s="5"/>
      <c r="FZ366" s="5"/>
      <c r="GA366" s="5"/>
      <c r="GB366" s="5"/>
      <c r="GC366" s="5"/>
      <c r="GD366" s="5"/>
      <c r="GE366" s="5"/>
      <c r="GF366" s="5"/>
      <c r="GG366" s="5"/>
      <c r="GH366" s="5"/>
      <c r="GI366" s="5"/>
      <c r="GJ366" s="5"/>
      <c r="GK366" s="5"/>
      <c r="GL366" s="5"/>
      <c r="GM366" s="5"/>
      <c r="GN366" s="5"/>
      <c r="GO366" s="5"/>
      <c r="GP366" s="5"/>
      <c r="GQ366" s="5"/>
      <c r="GR366" s="5"/>
      <c r="GS366" s="5"/>
      <c r="GT366" s="5"/>
      <c r="GU366" s="5"/>
      <c r="GV366" s="5"/>
      <c r="GW366" s="5"/>
      <c r="GX366" s="5"/>
      <c r="GY366" s="5"/>
      <c r="GZ366" s="5"/>
      <c r="HA366" s="5"/>
      <c r="HB366" s="5"/>
      <c r="HC366" s="5"/>
      <c r="HD366" s="5"/>
      <c r="HE366" s="5"/>
      <c r="HF366" s="5"/>
      <c r="HG366" s="5"/>
      <c r="HH366" s="5"/>
      <c r="HI366" s="5"/>
      <c r="HJ366" s="5"/>
      <c r="HK366" s="5"/>
      <c r="HL366" s="5"/>
      <c r="HM366" s="5"/>
      <c r="HN366" s="5"/>
      <c r="HO366" s="5"/>
      <c r="HP366" s="5"/>
      <c r="HQ366" s="5"/>
      <c r="HR366" s="5"/>
      <c r="HS366" s="5"/>
    </row>
    <row r="367" spans="1:227" s="6" customFormat="1">
      <c r="A367" s="71"/>
      <c r="B367" s="73"/>
      <c r="C367" s="68">
        <v>2023</v>
      </c>
      <c r="D367" s="15">
        <f>SUM(E367:I367)</f>
        <v>0</v>
      </c>
      <c r="E367" s="15">
        <v>0</v>
      </c>
      <c r="F367" s="15">
        <v>0</v>
      </c>
      <c r="G367" s="15">
        <v>0</v>
      </c>
      <c r="H367" s="15">
        <v>0</v>
      </c>
      <c r="I367" s="15">
        <v>0</v>
      </c>
      <c r="J367" s="42"/>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c r="DQ367" s="5"/>
      <c r="DR367" s="5"/>
      <c r="DS367" s="5"/>
      <c r="DT367" s="5"/>
      <c r="DU367" s="5"/>
      <c r="DV367" s="5"/>
      <c r="DW367" s="5"/>
      <c r="DX367" s="5"/>
      <c r="DY367" s="5"/>
      <c r="DZ367" s="5"/>
      <c r="EA367" s="5"/>
      <c r="EB367" s="5"/>
      <c r="EC367" s="5"/>
      <c r="ED367" s="5"/>
      <c r="EE367" s="5"/>
      <c r="EF367" s="5"/>
      <c r="EG367" s="5"/>
      <c r="EH367" s="5"/>
      <c r="EI367" s="5"/>
      <c r="EJ367" s="5"/>
      <c r="EK367" s="5"/>
      <c r="EL367" s="5"/>
      <c r="EM367" s="5"/>
      <c r="EN367" s="5"/>
      <c r="EO367" s="5"/>
      <c r="EP367" s="5"/>
      <c r="EQ367" s="5"/>
      <c r="ER367" s="5"/>
      <c r="ES367" s="5"/>
      <c r="ET367" s="5"/>
      <c r="EU367" s="5"/>
      <c r="EV367" s="5"/>
      <c r="EW367" s="5"/>
      <c r="EX367" s="5"/>
      <c r="EY367" s="5"/>
      <c r="EZ367" s="5"/>
      <c r="FA367" s="5"/>
      <c r="FB367" s="5"/>
      <c r="FC367" s="5"/>
      <c r="FD367" s="5"/>
      <c r="FE367" s="5"/>
      <c r="FF367" s="5"/>
      <c r="FG367" s="5"/>
      <c r="FH367" s="5"/>
      <c r="FI367" s="5"/>
      <c r="FJ367" s="5"/>
      <c r="FK367" s="5"/>
      <c r="FL367" s="5"/>
      <c r="FM367" s="5"/>
      <c r="FN367" s="5"/>
      <c r="FO367" s="5"/>
      <c r="FP367" s="5"/>
      <c r="FQ367" s="5"/>
      <c r="FR367" s="5"/>
      <c r="FS367" s="5"/>
      <c r="FT367" s="5"/>
      <c r="FU367" s="5"/>
      <c r="FV367" s="5"/>
      <c r="FW367" s="5"/>
      <c r="FX367" s="5"/>
      <c r="FY367" s="5"/>
      <c r="FZ367" s="5"/>
      <c r="GA367" s="5"/>
      <c r="GB367" s="5"/>
      <c r="GC367" s="5"/>
      <c r="GD367" s="5"/>
      <c r="GE367" s="5"/>
      <c r="GF367" s="5"/>
      <c r="GG367" s="5"/>
      <c r="GH367" s="5"/>
      <c r="GI367" s="5"/>
      <c r="GJ367" s="5"/>
      <c r="GK367" s="5"/>
      <c r="GL367" s="5"/>
      <c r="GM367" s="5"/>
      <c r="GN367" s="5"/>
      <c r="GO367" s="5"/>
      <c r="GP367" s="5"/>
      <c r="GQ367" s="5"/>
      <c r="GR367" s="5"/>
      <c r="GS367" s="5"/>
      <c r="GT367" s="5"/>
      <c r="GU367" s="5"/>
      <c r="GV367" s="5"/>
      <c r="GW367" s="5"/>
      <c r="GX367" s="5"/>
      <c r="GY367" s="5"/>
      <c r="GZ367" s="5"/>
      <c r="HA367" s="5"/>
      <c r="HB367" s="5"/>
      <c r="HC367" s="5"/>
      <c r="HD367" s="5"/>
      <c r="HE367" s="5"/>
      <c r="HF367" s="5"/>
      <c r="HG367" s="5"/>
      <c r="HH367" s="5"/>
      <c r="HI367" s="5"/>
      <c r="HJ367" s="5"/>
      <c r="HK367" s="5"/>
      <c r="HL367" s="5"/>
      <c r="HM367" s="5"/>
      <c r="HN367" s="5"/>
      <c r="HO367" s="5"/>
      <c r="HP367" s="5"/>
      <c r="HQ367" s="5"/>
      <c r="HR367" s="5"/>
      <c r="HS367" s="5"/>
    </row>
    <row r="368" spans="1:227" s="6" customFormat="1">
      <c r="A368" s="72"/>
      <c r="B368" s="73"/>
      <c r="C368" s="68" t="s">
        <v>16</v>
      </c>
      <c r="D368" s="15">
        <f>SUM(D366:D367)</f>
        <v>0</v>
      </c>
      <c r="E368" s="15">
        <f t="shared" ref="E368:I368" si="160">SUM(E366:E367)</f>
        <v>0</v>
      </c>
      <c r="F368" s="15">
        <f t="shared" si="160"/>
        <v>0</v>
      </c>
      <c r="G368" s="15">
        <f t="shared" si="160"/>
        <v>0</v>
      </c>
      <c r="H368" s="15">
        <f t="shared" si="160"/>
        <v>0</v>
      </c>
      <c r="I368" s="15">
        <f t="shared" si="160"/>
        <v>0</v>
      </c>
      <c r="J368" s="42"/>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c r="DN368" s="5"/>
      <c r="DO368" s="5"/>
      <c r="DP368" s="5"/>
      <c r="DQ368" s="5"/>
      <c r="DR368" s="5"/>
      <c r="DS368" s="5"/>
      <c r="DT368" s="5"/>
      <c r="DU368" s="5"/>
      <c r="DV368" s="5"/>
      <c r="DW368" s="5"/>
      <c r="DX368" s="5"/>
      <c r="DY368" s="5"/>
      <c r="DZ368" s="5"/>
      <c r="EA368" s="5"/>
      <c r="EB368" s="5"/>
      <c r="EC368" s="5"/>
      <c r="ED368" s="5"/>
      <c r="EE368" s="5"/>
      <c r="EF368" s="5"/>
      <c r="EG368" s="5"/>
      <c r="EH368" s="5"/>
      <c r="EI368" s="5"/>
      <c r="EJ368" s="5"/>
      <c r="EK368" s="5"/>
      <c r="EL368" s="5"/>
      <c r="EM368" s="5"/>
      <c r="EN368" s="5"/>
      <c r="EO368" s="5"/>
      <c r="EP368" s="5"/>
      <c r="EQ368" s="5"/>
      <c r="ER368" s="5"/>
      <c r="ES368" s="5"/>
      <c r="ET368" s="5"/>
      <c r="EU368" s="5"/>
      <c r="EV368" s="5"/>
      <c r="EW368" s="5"/>
      <c r="EX368" s="5"/>
      <c r="EY368" s="5"/>
      <c r="EZ368" s="5"/>
      <c r="FA368" s="5"/>
      <c r="FB368" s="5"/>
      <c r="FC368" s="5"/>
      <c r="FD368" s="5"/>
      <c r="FE368" s="5"/>
      <c r="FF368" s="5"/>
      <c r="FG368" s="5"/>
      <c r="FH368" s="5"/>
      <c r="FI368" s="5"/>
      <c r="FJ368" s="5"/>
      <c r="FK368" s="5"/>
      <c r="FL368" s="5"/>
      <c r="FM368" s="5"/>
      <c r="FN368" s="5"/>
      <c r="FO368" s="5"/>
      <c r="FP368" s="5"/>
      <c r="FQ368" s="5"/>
      <c r="FR368" s="5"/>
      <c r="FS368" s="5"/>
      <c r="FT368" s="5"/>
      <c r="FU368" s="5"/>
      <c r="FV368" s="5"/>
      <c r="FW368" s="5"/>
      <c r="FX368" s="5"/>
      <c r="FY368" s="5"/>
      <c r="FZ368" s="5"/>
      <c r="GA368" s="5"/>
      <c r="GB368" s="5"/>
      <c r="GC368" s="5"/>
      <c r="GD368" s="5"/>
      <c r="GE368" s="5"/>
      <c r="GF368" s="5"/>
      <c r="GG368" s="5"/>
      <c r="GH368" s="5"/>
      <c r="GI368" s="5"/>
      <c r="GJ368" s="5"/>
      <c r="GK368" s="5"/>
      <c r="GL368" s="5"/>
      <c r="GM368" s="5"/>
      <c r="GN368" s="5"/>
      <c r="GO368" s="5"/>
      <c r="GP368" s="5"/>
      <c r="GQ368" s="5"/>
      <c r="GR368" s="5"/>
      <c r="GS368" s="5"/>
      <c r="GT368" s="5"/>
      <c r="GU368" s="5"/>
      <c r="GV368" s="5"/>
      <c r="GW368" s="5"/>
      <c r="GX368" s="5"/>
      <c r="GY368" s="5"/>
      <c r="GZ368" s="5"/>
      <c r="HA368" s="5"/>
      <c r="HB368" s="5"/>
      <c r="HC368" s="5"/>
      <c r="HD368" s="5"/>
      <c r="HE368" s="5"/>
      <c r="HF368" s="5"/>
      <c r="HG368" s="5"/>
      <c r="HH368" s="5"/>
      <c r="HI368" s="5"/>
      <c r="HJ368" s="5"/>
      <c r="HK368" s="5"/>
      <c r="HL368" s="5"/>
      <c r="HM368" s="5"/>
      <c r="HN368" s="5"/>
      <c r="HO368" s="5"/>
      <c r="HP368" s="5"/>
      <c r="HQ368" s="5"/>
      <c r="HR368" s="5"/>
      <c r="HS368" s="5"/>
    </row>
    <row r="369" spans="1:227" s="6" customFormat="1" ht="18.75" customHeight="1">
      <c r="A369" s="70" t="s">
        <v>50</v>
      </c>
      <c r="B369" s="73"/>
      <c r="C369" s="68">
        <v>2022</v>
      </c>
      <c r="D369" s="15">
        <f>SUM(E369:I369)</f>
        <v>995.7</v>
      </c>
      <c r="E369" s="15">
        <v>0</v>
      </c>
      <c r="F369" s="15">
        <v>0</v>
      </c>
      <c r="G369" s="15">
        <v>995.7</v>
      </c>
      <c r="H369" s="15">
        <v>0</v>
      </c>
      <c r="I369" s="15">
        <v>0</v>
      </c>
      <c r="J369" s="42"/>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c r="CV369" s="5"/>
      <c r="CW369" s="5"/>
      <c r="CX369" s="5"/>
      <c r="CY369" s="5"/>
      <c r="CZ369" s="5"/>
      <c r="DA369" s="5"/>
      <c r="DB369" s="5"/>
      <c r="DC369" s="5"/>
      <c r="DD369" s="5"/>
      <c r="DE369" s="5"/>
      <c r="DF369" s="5"/>
      <c r="DG369" s="5"/>
      <c r="DH369" s="5"/>
      <c r="DI369" s="5"/>
      <c r="DJ369" s="5"/>
      <c r="DK369" s="5"/>
      <c r="DL369" s="5"/>
      <c r="DM369" s="5"/>
      <c r="DN369" s="5"/>
      <c r="DO369" s="5"/>
      <c r="DP369" s="5"/>
      <c r="DQ369" s="5"/>
      <c r="DR369" s="5"/>
      <c r="DS369" s="5"/>
      <c r="DT369" s="5"/>
      <c r="DU369" s="5"/>
      <c r="DV369" s="5"/>
      <c r="DW369" s="5"/>
      <c r="DX369" s="5"/>
      <c r="DY369" s="5"/>
      <c r="DZ369" s="5"/>
      <c r="EA369" s="5"/>
      <c r="EB369" s="5"/>
      <c r="EC369" s="5"/>
      <c r="ED369" s="5"/>
      <c r="EE369" s="5"/>
      <c r="EF369" s="5"/>
      <c r="EG369" s="5"/>
      <c r="EH369" s="5"/>
      <c r="EI369" s="5"/>
      <c r="EJ369" s="5"/>
      <c r="EK369" s="5"/>
      <c r="EL369" s="5"/>
      <c r="EM369" s="5"/>
      <c r="EN369" s="5"/>
      <c r="EO369" s="5"/>
      <c r="EP369" s="5"/>
      <c r="EQ369" s="5"/>
      <c r="ER369" s="5"/>
      <c r="ES369" s="5"/>
      <c r="ET369" s="5"/>
      <c r="EU369" s="5"/>
      <c r="EV369" s="5"/>
      <c r="EW369" s="5"/>
      <c r="EX369" s="5"/>
      <c r="EY369" s="5"/>
      <c r="EZ369" s="5"/>
      <c r="FA369" s="5"/>
      <c r="FB369" s="5"/>
      <c r="FC369" s="5"/>
      <c r="FD369" s="5"/>
      <c r="FE369" s="5"/>
      <c r="FF369" s="5"/>
      <c r="FG369" s="5"/>
      <c r="FH369" s="5"/>
      <c r="FI369" s="5"/>
      <c r="FJ369" s="5"/>
      <c r="FK369" s="5"/>
      <c r="FL369" s="5"/>
      <c r="FM369" s="5"/>
      <c r="FN369" s="5"/>
      <c r="FO369" s="5"/>
      <c r="FP369" s="5"/>
      <c r="FQ369" s="5"/>
      <c r="FR369" s="5"/>
      <c r="FS369" s="5"/>
      <c r="FT369" s="5"/>
      <c r="FU369" s="5"/>
      <c r="FV369" s="5"/>
      <c r="FW369" s="5"/>
      <c r="FX369" s="5"/>
      <c r="FY369" s="5"/>
      <c r="FZ369" s="5"/>
      <c r="GA369" s="5"/>
      <c r="GB369" s="5"/>
      <c r="GC369" s="5"/>
      <c r="GD369" s="5"/>
      <c r="GE369" s="5"/>
      <c r="GF369" s="5"/>
      <c r="GG369" s="5"/>
      <c r="GH369" s="5"/>
      <c r="GI369" s="5"/>
      <c r="GJ369" s="5"/>
      <c r="GK369" s="5"/>
      <c r="GL369" s="5"/>
      <c r="GM369" s="5"/>
      <c r="GN369" s="5"/>
      <c r="GO369" s="5"/>
      <c r="GP369" s="5"/>
      <c r="GQ369" s="5"/>
      <c r="GR369" s="5"/>
      <c r="GS369" s="5"/>
      <c r="GT369" s="5"/>
      <c r="GU369" s="5"/>
      <c r="GV369" s="5"/>
      <c r="GW369" s="5"/>
      <c r="GX369" s="5"/>
      <c r="GY369" s="5"/>
      <c r="GZ369" s="5"/>
      <c r="HA369" s="5"/>
      <c r="HB369" s="5"/>
      <c r="HC369" s="5"/>
      <c r="HD369" s="5"/>
      <c r="HE369" s="5"/>
      <c r="HF369" s="5"/>
      <c r="HG369" s="5"/>
      <c r="HH369" s="5"/>
      <c r="HI369" s="5"/>
      <c r="HJ369" s="5"/>
      <c r="HK369" s="5"/>
      <c r="HL369" s="5"/>
      <c r="HM369" s="5"/>
      <c r="HN369" s="5"/>
      <c r="HO369" s="5"/>
      <c r="HP369" s="5"/>
      <c r="HQ369" s="5"/>
      <c r="HR369" s="5"/>
      <c r="HS369" s="5"/>
    </row>
    <row r="370" spans="1:227" s="6" customFormat="1">
      <c r="A370" s="71"/>
      <c r="B370" s="73"/>
      <c r="C370" s="68">
        <v>2023</v>
      </c>
      <c r="D370" s="15">
        <f>SUM(E370:I370)</f>
        <v>0</v>
      </c>
      <c r="E370" s="15">
        <v>0</v>
      </c>
      <c r="F370" s="15">
        <v>0</v>
      </c>
      <c r="G370" s="15">
        <v>0</v>
      </c>
      <c r="H370" s="15">
        <v>0</v>
      </c>
      <c r="I370" s="15">
        <v>0</v>
      </c>
      <c r="J370" s="42"/>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FC370" s="5"/>
      <c r="FD370" s="5"/>
      <c r="FE370" s="5"/>
      <c r="FF370" s="5"/>
      <c r="FG370" s="5"/>
      <c r="FH370" s="5"/>
      <c r="FI370" s="5"/>
      <c r="FJ370" s="5"/>
      <c r="FK370" s="5"/>
      <c r="FL370" s="5"/>
      <c r="FM370" s="5"/>
      <c r="FN370" s="5"/>
      <c r="FO370" s="5"/>
      <c r="FP370" s="5"/>
      <c r="FQ370" s="5"/>
      <c r="FR370" s="5"/>
      <c r="FS370" s="5"/>
      <c r="FT370" s="5"/>
      <c r="FU370" s="5"/>
      <c r="FV370" s="5"/>
      <c r="FW370" s="5"/>
      <c r="FX370" s="5"/>
      <c r="FY370" s="5"/>
      <c r="FZ370" s="5"/>
      <c r="GA370" s="5"/>
      <c r="GB370" s="5"/>
      <c r="GC370" s="5"/>
      <c r="GD370" s="5"/>
      <c r="GE370" s="5"/>
      <c r="GF370" s="5"/>
      <c r="GG370" s="5"/>
      <c r="GH370" s="5"/>
      <c r="GI370" s="5"/>
      <c r="GJ370" s="5"/>
      <c r="GK370" s="5"/>
      <c r="GL370" s="5"/>
      <c r="GM370" s="5"/>
      <c r="GN370" s="5"/>
      <c r="GO370" s="5"/>
      <c r="GP370" s="5"/>
      <c r="GQ370" s="5"/>
      <c r="GR370" s="5"/>
      <c r="GS370" s="5"/>
      <c r="GT370" s="5"/>
      <c r="GU370" s="5"/>
      <c r="GV370" s="5"/>
      <c r="GW370" s="5"/>
      <c r="GX370" s="5"/>
      <c r="GY370" s="5"/>
      <c r="GZ370" s="5"/>
      <c r="HA370" s="5"/>
      <c r="HB370" s="5"/>
      <c r="HC370" s="5"/>
      <c r="HD370" s="5"/>
      <c r="HE370" s="5"/>
      <c r="HF370" s="5"/>
      <c r="HG370" s="5"/>
      <c r="HH370" s="5"/>
      <c r="HI370" s="5"/>
      <c r="HJ370" s="5"/>
      <c r="HK370" s="5"/>
      <c r="HL370" s="5"/>
      <c r="HM370" s="5"/>
      <c r="HN370" s="5"/>
      <c r="HO370" s="5"/>
      <c r="HP370" s="5"/>
      <c r="HQ370" s="5"/>
      <c r="HR370" s="5"/>
      <c r="HS370" s="5"/>
    </row>
    <row r="371" spans="1:227" s="6" customFormat="1" ht="21" customHeight="1">
      <c r="A371" s="72"/>
      <c r="B371" s="73"/>
      <c r="C371" s="68" t="s">
        <v>16</v>
      </c>
      <c r="D371" s="15">
        <f t="shared" ref="D371:I371" si="161">SUM(D369:D370)</f>
        <v>995.7</v>
      </c>
      <c r="E371" s="15">
        <f t="shared" si="161"/>
        <v>0</v>
      </c>
      <c r="F371" s="15">
        <f t="shared" si="161"/>
        <v>0</v>
      </c>
      <c r="G371" s="15">
        <f t="shared" si="161"/>
        <v>995.7</v>
      </c>
      <c r="H371" s="15">
        <f t="shared" si="161"/>
        <v>0</v>
      </c>
      <c r="I371" s="15">
        <f t="shared" si="161"/>
        <v>0</v>
      </c>
      <c r="J371" s="42"/>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c r="EV371" s="5"/>
      <c r="EW371" s="5"/>
      <c r="EX371" s="5"/>
      <c r="EY371" s="5"/>
      <c r="EZ371" s="5"/>
      <c r="FA371" s="5"/>
      <c r="FB371" s="5"/>
      <c r="FC371" s="5"/>
      <c r="FD371" s="5"/>
      <c r="FE371" s="5"/>
      <c r="FF371" s="5"/>
      <c r="FG371" s="5"/>
      <c r="FH371" s="5"/>
      <c r="FI371" s="5"/>
      <c r="FJ371" s="5"/>
      <c r="FK371" s="5"/>
      <c r="FL371" s="5"/>
      <c r="FM371" s="5"/>
      <c r="FN371" s="5"/>
      <c r="FO371" s="5"/>
      <c r="FP371" s="5"/>
      <c r="FQ371" s="5"/>
      <c r="FR371" s="5"/>
      <c r="FS371" s="5"/>
      <c r="FT371" s="5"/>
      <c r="FU371" s="5"/>
      <c r="FV371" s="5"/>
      <c r="FW371" s="5"/>
      <c r="FX371" s="5"/>
      <c r="FY371" s="5"/>
      <c r="FZ371" s="5"/>
      <c r="GA371" s="5"/>
      <c r="GB371" s="5"/>
      <c r="GC371" s="5"/>
      <c r="GD371" s="5"/>
      <c r="GE371" s="5"/>
      <c r="GF371" s="5"/>
      <c r="GG371" s="5"/>
      <c r="GH371" s="5"/>
      <c r="GI371" s="5"/>
      <c r="GJ371" s="5"/>
      <c r="GK371" s="5"/>
      <c r="GL371" s="5"/>
      <c r="GM371" s="5"/>
      <c r="GN371" s="5"/>
      <c r="GO371" s="5"/>
      <c r="GP371" s="5"/>
      <c r="GQ371" s="5"/>
      <c r="GR371" s="5"/>
      <c r="GS371" s="5"/>
      <c r="GT371" s="5"/>
      <c r="GU371" s="5"/>
      <c r="GV371" s="5"/>
      <c r="GW371" s="5"/>
      <c r="GX371" s="5"/>
      <c r="GY371" s="5"/>
      <c r="GZ371" s="5"/>
      <c r="HA371" s="5"/>
      <c r="HB371" s="5"/>
      <c r="HC371" s="5"/>
      <c r="HD371" s="5"/>
      <c r="HE371" s="5"/>
      <c r="HF371" s="5"/>
      <c r="HG371" s="5"/>
      <c r="HH371" s="5"/>
      <c r="HI371" s="5"/>
      <c r="HJ371" s="5"/>
      <c r="HK371" s="5"/>
      <c r="HL371" s="5"/>
      <c r="HM371" s="5"/>
      <c r="HN371" s="5"/>
      <c r="HO371" s="5"/>
      <c r="HP371" s="5"/>
      <c r="HQ371" s="5"/>
      <c r="HR371" s="5"/>
      <c r="HS371" s="5"/>
    </row>
    <row r="372" spans="1:227" s="6" customFormat="1">
      <c r="A372" s="69" t="s">
        <v>77</v>
      </c>
      <c r="B372" s="17"/>
      <c r="C372" s="18"/>
      <c r="D372" s="19"/>
      <c r="E372" s="20"/>
      <c r="F372" s="20"/>
      <c r="G372" s="20"/>
      <c r="H372" s="20"/>
      <c r="I372" s="21"/>
      <c r="J372" s="42"/>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c r="DQ372" s="5"/>
      <c r="DR372" s="5"/>
      <c r="DS372" s="5"/>
      <c r="DT372" s="5"/>
      <c r="DU372" s="5"/>
      <c r="DV372" s="5"/>
      <c r="DW372" s="5"/>
      <c r="DX372" s="5"/>
      <c r="DY372" s="5"/>
      <c r="DZ372" s="5"/>
      <c r="EA372" s="5"/>
      <c r="EB372" s="5"/>
      <c r="EC372" s="5"/>
      <c r="ED372" s="5"/>
      <c r="EE372" s="5"/>
      <c r="EF372" s="5"/>
      <c r="EG372" s="5"/>
      <c r="EH372" s="5"/>
      <c r="EI372" s="5"/>
      <c r="EJ372" s="5"/>
      <c r="EK372" s="5"/>
      <c r="EL372" s="5"/>
      <c r="EM372" s="5"/>
      <c r="EN372" s="5"/>
      <c r="EO372" s="5"/>
      <c r="EP372" s="5"/>
      <c r="EQ372" s="5"/>
      <c r="ER372" s="5"/>
      <c r="ES372" s="5"/>
      <c r="ET372" s="5"/>
      <c r="EU372" s="5"/>
      <c r="EV372" s="5"/>
      <c r="EW372" s="5"/>
      <c r="EX372" s="5"/>
      <c r="EY372" s="5"/>
      <c r="EZ372" s="5"/>
      <c r="FA372" s="5"/>
      <c r="FB372" s="5"/>
      <c r="FC372" s="5"/>
      <c r="FD372" s="5"/>
      <c r="FE372" s="5"/>
      <c r="FF372" s="5"/>
      <c r="FG372" s="5"/>
      <c r="FH372" s="5"/>
      <c r="FI372" s="5"/>
      <c r="FJ372" s="5"/>
      <c r="FK372" s="5"/>
      <c r="FL372" s="5"/>
      <c r="FM372" s="5"/>
      <c r="FN372" s="5"/>
      <c r="FO372" s="5"/>
      <c r="FP372" s="5"/>
      <c r="FQ372" s="5"/>
      <c r="FR372" s="5"/>
      <c r="FS372" s="5"/>
      <c r="FT372" s="5"/>
      <c r="FU372" s="5"/>
      <c r="FV372" s="5"/>
      <c r="FW372" s="5"/>
      <c r="FX372" s="5"/>
      <c r="FY372" s="5"/>
      <c r="FZ372" s="5"/>
      <c r="GA372" s="5"/>
      <c r="GB372" s="5"/>
      <c r="GC372" s="5"/>
      <c r="GD372" s="5"/>
      <c r="GE372" s="5"/>
      <c r="GF372" s="5"/>
      <c r="GG372" s="5"/>
      <c r="GH372" s="5"/>
      <c r="GI372" s="5"/>
      <c r="GJ372" s="5"/>
      <c r="GK372" s="5"/>
      <c r="GL372" s="5"/>
      <c r="GM372" s="5"/>
      <c r="GN372" s="5"/>
      <c r="GO372" s="5"/>
      <c r="GP372" s="5"/>
      <c r="GQ372" s="5"/>
      <c r="GR372" s="5"/>
      <c r="GS372" s="5"/>
      <c r="GT372" s="5"/>
      <c r="GU372" s="5"/>
      <c r="GV372" s="5"/>
      <c r="GW372" s="5"/>
      <c r="GX372" s="5"/>
      <c r="GY372" s="5"/>
      <c r="GZ372" s="5"/>
      <c r="HA372" s="5"/>
      <c r="HB372" s="5"/>
      <c r="HC372" s="5"/>
      <c r="HD372" s="5"/>
      <c r="HE372" s="5"/>
      <c r="HF372" s="5"/>
      <c r="HG372" s="5"/>
      <c r="HH372" s="5"/>
      <c r="HI372" s="5"/>
      <c r="HJ372" s="5"/>
      <c r="HK372" s="5"/>
      <c r="HL372" s="5"/>
      <c r="HM372" s="5"/>
      <c r="HN372" s="5"/>
      <c r="HO372" s="5"/>
      <c r="HP372" s="5"/>
      <c r="HQ372" s="5"/>
      <c r="HR372" s="5"/>
      <c r="HS372" s="5"/>
    </row>
    <row r="373" spans="1:227" s="6" customFormat="1">
      <c r="A373" s="77" t="s">
        <v>16</v>
      </c>
      <c r="B373" s="76"/>
      <c r="C373" s="67">
        <v>2022</v>
      </c>
      <c r="D373" s="16">
        <f t="shared" ref="D373:I379" si="162">D381</f>
        <v>41170.199999999997</v>
      </c>
      <c r="E373" s="16">
        <f t="shared" si="162"/>
        <v>0</v>
      </c>
      <c r="F373" s="16">
        <f t="shared" si="162"/>
        <v>0</v>
      </c>
      <c r="G373" s="16">
        <f t="shared" si="162"/>
        <v>0</v>
      </c>
      <c r="H373" s="16">
        <f t="shared" si="162"/>
        <v>41170.199999999997</v>
      </c>
      <c r="I373" s="16">
        <f t="shared" si="162"/>
        <v>0</v>
      </c>
      <c r="J373" s="40"/>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s="5"/>
      <c r="FG373" s="5"/>
      <c r="FH373" s="5"/>
      <c r="FI373" s="5"/>
      <c r="FJ373" s="5"/>
      <c r="FK373" s="5"/>
      <c r="FL373" s="5"/>
      <c r="FM373" s="5"/>
      <c r="FN373" s="5"/>
      <c r="FO373" s="5"/>
      <c r="FP373" s="5"/>
      <c r="FQ373" s="5"/>
      <c r="FR373" s="5"/>
      <c r="FS373" s="5"/>
      <c r="FT373" s="5"/>
      <c r="FU373" s="5"/>
      <c r="FV373" s="5"/>
      <c r="FW373" s="5"/>
      <c r="FX373" s="5"/>
      <c r="FY373" s="5"/>
      <c r="FZ373" s="5"/>
      <c r="GA373" s="5"/>
      <c r="GB373" s="5"/>
      <c r="GC373" s="5"/>
      <c r="GD373" s="5"/>
      <c r="GE373" s="5"/>
      <c r="GF373" s="5"/>
      <c r="GG373" s="5"/>
      <c r="GH373" s="5"/>
      <c r="GI373" s="5"/>
      <c r="GJ373" s="5"/>
      <c r="GK373" s="5"/>
      <c r="GL373" s="5"/>
      <c r="GM373" s="5"/>
      <c r="GN373" s="5"/>
      <c r="GO373" s="5"/>
      <c r="GP373" s="5"/>
      <c r="GQ373" s="5"/>
      <c r="GR373" s="5"/>
      <c r="GS373" s="5"/>
      <c r="GT373" s="5"/>
      <c r="GU373" s="5"/>
      <c r="GV373" s="5"/>
      <c r="GW373" s="5"/>
      <c r="GX373" s="5"/>
      <c r="GY373" s="5"/>
      <c r="GZ373" s="5"/>
      <c r="HA373" s="5"/>
      <c r="HB373" s="5"/>
      <c r="HC373" s="5"/>
      <c r="HD373" s="5"/>
      <c r="HE373" s="5"/>
      <c r="HF373" s="5"/>
      <c r="HG373" s="5"/>
      <c r="HH373" s="5"/>
      <c r="HI373" s="5"/>
      <c r="HJ373" s="5"/>
      <c r="HK373" s="5"/>
      <c r="HL373" s="5"/>
      <c r="HM373" s="5"/>
      <c r="HN373" s="5"/>
      <c r="HO373" s="5"/>
      <c r="HP373" s="5"/>
      <c r="HQ373" s="5"/>
      <c r="HR373" s="5"/>
      <c r="HS373" s="5"/>
    </row>
    <row r="374" spans="1:227" s="6" customFormat="1">
      <c r="A374" s="77"/>
      <c r="B374" s="76"/>
      <c r="C374" s="67">
        <v>2023</v>
      </c>
      <c r="D374" s="16">
        <f t="shared" si="162"/>
        <v>43688.6</v>
      </c>
      <c r="E374" s="16">
        <f t="shared" si="162"/>
        <v>0</v>
      </c>
      <c r="F374" s="16">
        <f t="shared" si="162"/>
        <v>0</v>
      </c>
      <c r="G374" s="16">
        <f t="shared" si="162"/>
        <v>0</v>
      </c>
      <c r="H374" s="16">
        <f t="shared" si="162"/>
        <v>43688.6</v>
      </c>
      <c r="I374" s="16">
        <f t="shared" si="162"/>
        <v>0</v>
      </c>
      <c r="J374" s="40"/>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5"/>
      <c r="EV374" s="5"/>
      <c r="EW374" s="5"/>
      <c r="EX374" s="5"/>
      <c r="EY374" s="5"/>
      <c r="EZ374" s="5"/>
      <c r="FA374" s="5"/>
      <c r="FB374" s="5"/>
      <c r="FC374" s="5"/>
      <c r="FD374" s="5"/>
      <c r="FE374" s="5"/>
      <c r="FF374" s="5"/>
      <c r="FG374" s="5"/>
      <c r="FH374" s="5"/>
      <c r="FI374" s="5"/>
      <c r="FJ374" s="5"/>
      <c r="FK374" s="5"/>
      <c r="FL374" s="5"/>
      <c r="FM374" s="5"/>
      <c r="FN374" s="5"/>
      <c r="FO374" s="5"/>
      <c r="FP374" s="5"/>
      <c r="FQ374" s="5"/>
      <c r="FR374" s="5"/>
      <c r="FS374" s="5"/>
      <c r="FT374" s="5"/>
      <c r="FU374" s="5"/>
      <c r="FV374" s="5"/>
      <c r="FW374" s="5"/>
      <c r="FX374" s="5"/>
      <c r="FY374" s="5"/>
      <c r="FZ374" s="5"/>
      <c r="GA374" s="5"/>
      <c r="GB374" s="5"/>
      <c r="GC374" s="5"/>
      <c r="GD374" s="5"/>
      <c r="GE374" s="5"/>
      <c r="GF374" s="5"/>
      <c r="GG374" s="5"/>
      <c r="GH374" s="5"/>
      <c r="GI374" s="5"/>
      <c r="GJ374" s="5"/>
      <c r="GK374" s="5"/>
      <c r="GL374" s="5"/>
      <c r="GM374" s="5"/>
      <c r="GN374" s="5"/>
      <c r="GO374" s="5"/>
      <c r="GP374" s="5"/>
      <c r="GQ374" s="5"/>
      <c r="GR374" s="5"/>
      <c r="GS374" s="5"/>
      <c r="GT374" s="5"/>
      <c r="GU374" s="5"/>
      <c r="GV374" s="5"/>
      <c r="GW374" s="5"/>
      <c r="GX374" s="5"/>
      <c r="GY374" s="5"/>
      <c r="GZ374" s="5"/>
      <c r="HA374" s="5"/>
      <c r="HB374" s="5"/>
      <c r="HC374" s="5"/>
      <c r="HD374" s="5"/>
      <c r="HE374" s="5"/>
      <c r="HF374" s="5"/>
      <c r="HG374" s="5"/>
      <c r="HH374" s="5"/>
      <c r="HI374" s="5"/>
      <c r="HJ374" s="5"/>
      <c r="HK374" s="5"/>
      <c r="HL374" s="5"/>
      <c r="HM374" s="5"/>
      <c r="HN374" s="5"/>
      <c r="HO374" s="5"/>
      <c r="HP374" s="5"/>
      <c r="HQ374" s="5"/>
      <c r="HR374" s="5"/>
      <c r="HS374" s="5"/>
    </row>
    <row r="375" spans="1:227" s="6" customFormat="1">
      <c r="A375" s="77"/>
      <c r="B375" s="76"/>
      <c r="C375" s="67">
        <v>2024</v>
      </c>
      <c r="D375" s="16">
        <f t="shared" si="162"/>
        <v>49854.7</v>
      </c>
      <c r="E375" s="16">
        <f t="shared" si="162"/>
        <v>0</v>
      </c>
      <c r="F375" s="16">
        <f t="shared" si="162"/>
        <v>0</v>
      </c>
      <c r="G375" s="16">
        <f t="shared" si="162"/>
        <v>0</v>
      </c>
      <c r="H375" s="16">
        <f t="shared" si="162"/>
        <v>49854.7</v>
      </c>
      <c r="I375" s="16">
        <f t="shared" si="162"/>
        <v>0</v>
      </c>
      <c r="J375" s="40"/>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c r="EV375" s="5"/>
      <c r="EW375" s="5"/>
      <c r="EX375" s="5"/>
      <c r="EY375" s="5"/>
      <c r="EZ375" s="5"/>
      <c r="FA375" s="5"/>
      <c r="FB375" s="5"/>
      <c r="FC375" s="5"/>
      <c r="FD375" s="5"/>
      <c r="FE375" s="5"/>
      <c r="FF375" s="5"/>
      <c r="FG375" s="5"/>
      <c r="FH375" s="5"/>
      <c r="FI375" s="5"/>
      <c r="FJ375" s="5"/>
      <c r="FK375" s="5"/>
      <c r="FL375" s="5"/>
      <c r="FM375" s="5"/>
      <c r="FN375" s="5"/>
      <c r="FO375" s="5"/>
      <c r="FP375" s="5"/>
      <c r="FQ375" s="5"/>
      <c r="FR375" s="5"/>
      <c r="FS375" s="5"/>
      <c r="FT375" s="5"/>
      <c r="FU375" s="5"/>
      <c r="FV375" s="5"/>
      <c r="FW375" s="5"/>
      <c r="FX375" s="5"/>
      <c r="FY375" s="5"/>
      <c r="FZ375" s="5"/>
      <c r="GA375" s="5"/>
      <c r="GB375" s="5"/>
      <c r="GC375" s="5"/>
      <c r="GD375" s="5"/>
      <c r="GE375" s="5"/>
      <c r="GF375" s="5"/>
      <c r="GG375" s="5"/>
      <c r="GH375" s="5"/>
      <c r="GI375" s="5"/>
      <c r="GJ375" s="5"/>
      <c r="GK375" s="5"/>
      <c r="GL375" s="5"/>
      <c r="GM375" s="5"/>
      <c r="GN375" s="5"/>
      <c r="GO375" s="5"/>
      <c r="GP375" s="5"/>
      <c r="GQ375" s="5"/>
      <c r="GR375" s="5"/>
      <c r="GS375" s="5"/>
      <c r="GT375" s="5"/>
      <c r="GU375" s="5"/>
      <c r="GV375" s="5"/>
      <c r="GW375" s="5"/>
      <c r="GX375" s="5"/>
      <c r="GY375" s="5"/>
      <c r="GZ375" s="5"/>
      <c r="HA375" s="5"/>
      <c r="HB375" s="5"/>
      <c r="HC375" s="5"/>
      <c r="HD375" s="5"/>
      <c r="HE375" s="5"/>
      <c r="HF375" s="5"/>
      <c r="HG375" s="5"/>
      <c r="HH375" s="5"/>
      <c r="HI375" s="5"/>
      <c r="HJ375" s="5"/>
      <c r="HK375" s="5"/>
      <c r="HL375" s="5"/>
      <c r="HM375" s="5"/>
      <c r="HN375" s="5"/>
      <c r="HO375" s="5"/>
      <c r="HP375" s="5"/>
      <c r="HQ375" s="5"/>
      <c r="HR375" s="5"/>
      <c r="HS375" s="5"/>
    </row>
    <row r="376" spans="1:227" s="6" customFormat="1">
      <c r="A376" s="77"/>
      <c r="B376" s="76"/>
      <c r="C376" s="67">
        <v>2025</v>
      </c>
      <c r="D376" s="16">
        <f t="shared" si="162"/>
        <v>61742.1</v>
      </c>
      <c r="E376" s="16">
        <f t="shared" si="162"/>
        <v>0</v>
      </c>
      <c r="F376" s="16">
        <f t="shared" si="162"/>
        <v>0</v>
      </c>
      <c r="G376" s="16">
        <f t="shared" si="162"/>
        <v>0</v>
      </c>
      <c r="H376" s="16">
        <f t="shared" si="162"/>
        <v>61742.1</v>
      </c>
      <c r="I376" s="16">
        <f t="shared" si="162"/>
        <v>0</v>
      </c>
      <c r="J376" s="40"/>
      <c r="K376" s="40"/>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s="5"/>
      <c r="FG376" s="5"/>
      <c r="FH376" s="5"/>
      <c r="FI376" s="5"/>
      <c r="FJ376" s="5"/>
      <c r="FK376" s="5"/>
      <c r="FL376" s="5"/>
      <c r="FM376" s="5"/>
      <c r="FN376" s="5"/>
      <c r="FO376" s="5"/>
      <c r="FP376" s="5"/>
      <c r="FQ376" s="5"/>
      <c r="FR376" s="5"/>
      <c r="FS376" s="5"/>
      <c r="FT376" s="5"/>
      <c r="FU376" s="5"/>
      <c r="FV376" s="5"/>
      <c r="FW376" s="5"/>
      <c r="FX376" s="5"/>
      <c r="FY376" s="5"/>
      <c r="FZ376" s="5"/>
      <c r="GA376" s="5"/>
      <c r="GB376" s="5"/>
      <c r="GC376" s="5"/>
      <c r="GD376" s="5"/>
      <c r="GE376" s="5"/>
      <c r="GF376" s="5"/>
      <c r="GG376" s="5"/>
      <c r="GH376" s="5"/>
      <c r="GI376" s="5"/>
      <c r="GJ376" s="5"/>
      <c r="GK376" s="5"/>
      <c r="GL376" s="5"/>
      <c r="GM376" s="5"/>
      <c r="GN376" s="5"/>
      <c r="GO376" s="5"/>
      <c r="GP376" s="5"/>
      <c r="GQ376" s="5"/>
      <c r="GR376" s="5"/>
      <c r="GS376" s="5"/>
      <c r="GT376" s="5"/>
      <c r="GU376" s="5"/>
      <c r="GV376" s="5"/>
      <c r="GW376" s="5"/>
      <c r="GX376" s="5"/>
      <c r="GY376" s="5"/>
      <c r="GZ376" s="5"/>
      <c r="HA376" s="5"/>
      <c r="HB376" s="5"/>
      <c r="HC376" s="5"/>
      <c r="HD376" s="5"/>
      <c r="HE376" s="5"/>
      <c r="HF376" s="5"/>
      <c r="HG376" s="5"/>
      <c r="HH376" s="5"/>
      <c r="HI376" s="5"/>
      <c r="HJ376" s="5"/>
      <c r="HK376" s="5"/>
      <c r="HL376" s="5"/>
      <c r="HM376" s="5"/>
      <c r="HN376" s="5"/>
      <c r="HO376" s="5"/>
      <c r="HP376" s="5"/>
      <c r="HQ376" s="5"/>
      <c r="HR376" s="5"/>
      <c r="HS376" s="5"/>
    </row>
    <row r="377" spans="1:227" s="6" customFormat="1">
      <c r="A377" s="77"/>
      <c r="B377" s="76"/>
      <c r="C377" s="67">
        <v>2026</v>
      </c>
      <c r="D377" s="16">
        <f t="shared" si="162"/>
        <v>64889.4</v>
      </c>
      <c r="E377" s="16">
        <f t="shared" si="162"/>
        <v>0</v>
      </c>
      <c r="F377" s="16">
        <f t="shared" si="162"/>
        <v>0</v>
      </c>
      <c r="G377" s="16">
        <f t="shared" si="162"/>
        <v>0</v>
      </c>
      <c r="H377" s="16">
        <f t="shared" si="162"/>
        <v>64889.4</v>
      </c>
      <c r="I377" s="16">
        <f t="shared" si="162"/>
        <v>0</v>
      </c>
      <c r="J377" s="40"/>
      <c r="K377" s="40"/>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c r="DQ377" s="5"/>
      <c r="DR377" s="5"/>
      <c r="DS377" s="5"/>
      <c r="DT377" s="5"/>
      <c r="DU377" s="5"/>
      <c r="DV377" s="5"/>
      <c r="DW377" s="5"/>
      <c r="DX377" s="5"/>
      <c r="DY377" s="5"/>
      <c r="DZ377" s="5"/>
      <c r="EA377" s="5"/>
      <c r="EB377" s="5"/>
      <c r="EC377" s="5"/>
      <c r="ED377" s="5"/>
      <c r="EE377" s="5"/>
      <c r="EF377" s="5"/>
      <c r="EG377" s="5"/>
      <c r="EH377" s="5"/>
      <c r="EI377" s="5"/>
      <c r="EJ377" s="5"/>
      <c r="EK377" s="5"/>
      <c r="EL377" s="5"/>
      <c r="EM377" s="5"/>
      <c r="EN377" s="5"/>
      <c r="EO377" s="5"/>
      <c r="EP377" s="5"/>
      <c r="EQ377" s="5"/>
      <c r="ER377" s="5"/>
      <c r="ES377" s="5"/>
      <c r="ET377" s="5"/>
      <c r="EU377" s="5"/>
      <c r="EV377" s="5"/>
      <c r="EW377" s="5"/>
      <c r="EX377" s="5"/>
      <c r="EY377" s="5"/>
      <c r="EZ377" s="5"/>
      <c r="FA377" s="5"/>
      <c r="FB377" s="5"/>
      <c r="FC377" s="5"/>
      <c r="FD377" s="5"/>
      <c r="FE377" s="5"/>
      <c r="FF377" s="5"/>
      <c r="FG377" s="5"/>
      <c r="FH377" s="5"/>
      <c r="FI377" s="5"/>
      <c r="FJ377" s="5"/>
      <c r="FK377" s="5"/>
      <c r="FL377" s="5"/>
      <c r="FM377" s="5"/>
      <c r="FN377" s="5"/>
      <c r="FO377" s="5"/>
      <c r="FP377" s="5"/>
      <c r="FQ377" s="5"/>
      <c r="FR377" s="5"/>
      <c r="FS377" s="5"/>
      <c r="FT377" s="5"/>
      <c r="FU377" s="5"/>
      <c r="FV377" s="5"/>
      <c r="FW377" s="5"/>
      <c r="FX377" s="5"/>
      <c r="FY377" s="5"/>
      <c r="FZ377" s="5"/>
      <c r="GA377" s="5"/>
      <c r="GB377" s="5"/>
      <c r="GC377" s="5"/>
      <c r="GD377" s="5"/>
      <c r="GE377" s="5"/>
      <c r="GF377" s="5"/>
      <c r="GG377" s="5"/>
      <c r="GH377" s="5"/>
      <c r="GI377" s="5"/>
      <c r="GJ377" s="5"/>
      <c r="GK377" s="5"/>
      <c r="GL377" s="5"/>
      <c r="GM377" s="5"/>
      <c r="GN377" s="5"/>
      <c r="GO377" s="5"/>
      <c r="GP377" s="5"/>
      <c r="GQ377" s="5"/>
      <c r="GR377" s="5"/>
      <c r="GS377" s="5"/>
      <c r="GT377" s="5"/>
      <c r="GU377" s="5"/>
      <c r="GV377" s="5"/>
      <c r="GW377" s="5"/>
      <c r="GX377" s="5"/>
      <c r="GY377" s="5"/>
      <c r="GZ377" s="5"/>
      <c r="HA377" s="5"/>
      <c r="HB377" s="5"/>
      <c r="HC377" s="5"/>
      <c r="HD377" s="5"/>
      <c r="HE377" s="5"/>
      <c r="HF377" s="5"/>
      <c r="HG377" s="5"/>
      <c r="HH377" s="5"/>
      <c r="HI377" s="5"/>
      <c r="HJ377" s="5"/>
      <c r="HK377" s="5"/>
      <c r="HL377" s="5"/>
      <c r="HM377" s="5"/>
      <c r="HN377" s="5"/>
      <c r="HO377" s="5"/>
      <c r="HP377" s="5"/>
      <c r="HQ377" s="5"/>
      <c r="HR377" s="5"/>
      <c r="HS377" s="5"/>
    </row>
    <row r="378" spans="1:227" s="6" customFormat="1">
      <c r="A378" s="77"/>
      <c r="B378" s="76"/>
      <c r="C378" s="67">
        <v>2027</v>
      </c>
      <c r="D378" s="16">
        <f t="shared" si="162"/>
        <v>63354.5</v>
      </c>
      <c r="E378" s="16">
        <f t="shared" si="162"/>
        <v>0</v>
      </c>
      <c r="F378" s="16">
        <f t="shared" si="162"/>
        <v>0</v>
      </c>
      <c r="G378" s="16">
        <f t="shared" si="162"/>
        <v>0</v>
      </c>
      <c r="H378" s="16">
        <f>H386</f>
        <v>63354.5</v>
      </c>
      <c r="I378" s="16">
        <f>I386</f>
        <v>0</v>
      </c>
      <c r="J378" s="40"/>
      <c r="K378" s="40"/>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c r="DQ378" s="5"/>
      <c r="DR378" s="5"/>
      <c r="DS378" s="5"/>
      <c r="DT378" s="5"/>
      <c r="DU378" s="5"/>
      <c r="DV378" s="5"/>
      <c r="DW378" s="5"/>
      <c r="DX378" s="5"/>
      <c r="DY378" s="5"/>
      <c r="DZ378" s="5"/>
      <c r="EA378" s="5"/>
      <c r="EB378" s="5"/>
      <c r="EC378" s="5"/>
      <c r="ED378" s="5"/>
      <c r="EE378" s="5"/>
      <c r="EF378" s="5"/>
      <c r="EG378" s="5"/>
      <c r="EH378" s="5"/>
      <c r="EI378" s="5"/>
      <c r="EJ378" s="5"/>
      <c r="EK378" s="5"/>
      <c r="EL378" s="5"/>
      <c r="EM378" s="5"/>
      <c r="EN378" s="5"/>
      <c r="EO378" s="5"/>
      <c r="EP378" s="5"/>
      <c r="EQ378" s="5"/>
      <c r="ER378" s="5"/>
      <c r="ES378" s="5"/>
      <c r="ET378" s="5"/>
      <c r="EU378" s="5"/>
      <c r="EV378" s="5"/>
      <c r="EW378" s="5"/>
      <c r="EX378" s="5"/>
      <c r="EY378" s="5"/>
      <c r="EZ378" s="5"/>
      <c r="FA378" s="5"/>
      <c r="FB378" s="5"/>
      <c r="FC378" s="5"/>
      <c r="FD378" s="5"/>
      <c r="FE378" s="5"/>
      <c r="FF378" s="5"/>
      <c r="FG378" s="5"/>
      <c r="FH378" s="5"/>
      <c r="FI378" s="5"/>
      <c r="FJ378" s="5"/>
      <c r="FK378" s="5"/>
      <c r="FL378" s="5"/>
      <c r="FM378" s="5"/>
      <c r="FN378" s="5"/>
      <c r="FO378" s="5"/>
      <c r="FP378" s="5"/>
      <c r="FQ378" s="5"/>
      <c r="FR378" s="5"/>
      <c r="FS378" s="5"/>
      <c r="FT378" s="5"/>
      <c r="FU378" s="5"/>
      <c r="FV378" s="5"/>
      <c r="FW378" s="5"/>
      <c r="FX378" s="5"/>
      <c r="FY378" s="5"/>
      <c r="FZ378" s="5"/>
      <c r="GA378" s="5"/>
      <c r="GB378" s="5"/>
      <c r="GC378" s="5"/>
      <c r="GD378" s="5"/>
      <c r="GE378" s="5"/>
      <c r="GF378" s="5"/>
      <c r="GG378" s="5"/>
      <c r="GH378" s="5"/>
      <c r="GI378" s="5"/>
      <c r="GJ378" s="5"/>
      <c r="GK378" s="5"/>
      <c r="GL378" s="5"/>
      <c r="GM378" s="5"/>
      <c r="GN378" s="5"/>
      <c r="GO378" s="5"/>
      <c r="GP378" s="5"/>
      <c r="GQ378" s="5"/>
      <c r="GR378" s="5"/>
      <c r="GS378" s="5"/>
      <c r="GT378" s="5"/>
      <c r="GU378" s="5"/>
      <c r="GV378" s="5"/>
      <c r="GW378" s="5"/>
      <c r="GX378" s="5"/>
      <c r="GY378" s="5"/>
      <c r="GZ378" s="5"/>
      <c r="HA378" s="5"/>
      <c r="HB378" s="5"/>
      <c r="HC378" s="5"/>
      <c r="HD378" s="5"/>
      <c r="HE378" s="5"/>
      <c r="HF378" s="5"/>
      <c r="HG378" s="5"/>
      <c r="HH378" s="5"/>
      <c r="HI378" s="5"/>
      <c r="HJ378" s="5"/>
      <c r="HK378" s="5"/>
      <c r="HL378" s="5"/>
      <c r="HM378" s="5"/>
      <c r="HN378" s="5"/>
      <c r="HO378" s="5"/>
      <c r="HP378" s="5"/>
      <c r="HQ378" s="5"/>
      <c r="HR378" s="5"/>
      <c r="HS378" s="5"/>
    </row>
    <row r="379" spans="1:227" s="6" customFormat="1">
      <c r="A379" s="77"/>
      <c r="B379" s="76"/>
      <c r="C379" s="67">
        <v>2028</v>
      </c>
      <c r="D379" s="16">
        <f t="shared" si="162"/>
        <v>63359.5</v>
      </c>
      <c r="E379" s="16">
        <f t="shared" si="162"/>
        <v>0</v>
      </c>
      <c r="F379" s="16">
        <f t="shared" si="162"/>
        <v>0</v>
      </c>
      <c r="G379" s="16">
        <f t="shared" si="162"/>
        <v>0</v>
      </c>
      <c r="H379" s="16">
        <f t="shared" si="162"/>
        <v>63359.5</v>
      </c>
      <c r="I379" s="16">
        <f>I387</f>
        <v>0</v>
      </c>
      <c r="J379" s="40"/>
      <c r="K379" s="40"/>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s="5"/>
      <c r="FG379" s="5"/>
      <c r="FH379" s="5"/>
      <c r="FI379" s="5"/>
      <c r="FJ379" s="5"/>
      <c r="FK379" s="5"/>
      <c r="FL379" s="5"/>
      <c r="FM379" s="5"/>
      <c r="FN379" s="5"/>
      <c r="FO379" s="5"/>
      <c r="FP379" s="5"/>
      <c r="FQ379" s="5"/>
      <c r="FR379" s="5"/>
      <c r="FS379" s="5"/>
      <c r="FT379" s="5"/>
      <c r="FU379" s="5"/>
      <c r="FV379" s="5"/>
      <c r="FW379" s="5"/>
      <c r="FX379" s="5"/>
      <c r="FY379" s="5"/>
      <c r="FZ379" s="5"/>
      <c r="GA379" s="5"/>
      <c r="GB379" s="5"/>
      <c r="GC379" s="5"/>
      <c r="GD379" s="5"/>
      <c r="GE379" s="5"/>
      <c r="GF379" s="5"/>
      <c r="GG379" s="5"/>
      <c r="GH379" s="5"/>
      <c r="GI379" s="5"/>
      <c r="GJ379" s="5"/>
      <c r="GK379" s="5"/>
      <c r="GL379" s="5"/>
      <c r="GM379" s="5"/>
      <c r="GN379" s="5"/>
      <c r="GO379" s="5"/>
      <c r="GP379" s="5"/>
      <c r="GQ379" s="5"/>
      <c r="GR379" s="5"/>
      <c r="GS379" s="5"/>
      <c r="GT379" s="5"/>
      <c r="GU379" s="5"/>
      <c r="GV379" s="5"/>
      <c r="GW379" s="5"/>
      <c r="GX379" s="5"/>
      <c r="GY379" s="5"/>
      <c r="GZ379" s="5"/>
      <c r="HA379" s="5"/>
      <c r="HB379" s="5"/>
      <c r="HC379" s="5"/>
      <c r="HD379" s="5"/>
      <c r="HE379" s="5"/>
      <c r="HF379" s="5"/>
      <c r="HG379" s="5"/>
      <c r="HH379" s="5"/>
      <c r="HI379" s="5"/>
      <c r="HJ379" s="5"/>
      <c r="HK379" s="5"/>
      <c r="HL379" s="5"/>
      <c r="HM379" s="5"/>
      <c r="HN379" s="5"/>
      <c r="HO379" s="5"/>
      <c r="HP379" s="5"/>
      <c r="HQ379" s="5"/>
      <c r="HR379" s="5"/>
      <c r="HS379" s="5"/>
    </row>
    <row r="380" spans="1:227" s="6" customFormat="1">
      <c r="A380" s="77"/>
      <c r="B380" s="76"/>
      <c r="C380" s="67" t="s">
        <v>16</v>
      </c>
      <c r="D380" s="16">
        <f t="shared" ref="D380:H380" si="163">SUM(D373:D379)</f>
        <v>388059</v>
      </c>
      <c r="E380" s="16">
        <f t="shared" si="163"/>
        <v>0</v>
      </c>
      <c r="F380" s="16">
        <f t="shared" si="163"/>
        <v>0</v>
      </c>
      <c r="G380" s="16">
        <f t="shared" si="163"/>
        <v>0</v>
      </c>
      <c r="H380" s="16">
        <f t="shared" si="163"/>
        <v>388059</v>
      </c>
      <c r="I380" s="16">
        <f>SUM(I373:I379)</f>
        <v>0</v>
      </c>
      <c r="J380" s="40"/>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c r="EV380" s="5"/>
      <c r="EW380" s="5"/>
      <c r="EX380" s="5"/>
      <c r="EY380" s="5"/>
      <c r="EZ380" s="5"/>
      <c r="FA380" s="5"/>
      <c r="FB380" s="5"/>
      <c r="FC380" s="5"/>
      <c r="FD380" s="5"/>
      <c r="FE380" s="5"/>
      <c r="FF380" s="5"/>
      <c r="FG380" s="5"/>
      <c r="FH380" s="5"/>
      <c r="FI380" s="5"/>
      <c r="FJ380" s="5"/>
      <c r="FK380" s="5"/>
      <c r="FL380" s="5"/>
      <c r="FM380" s="5"/>
      <c r="FN380" s="5"/>
      <c r="FO380" s="5"/>
      <c r="FP380" s="5"/>
      <c r="FQ380" s="5"/>
      <c r="FR380" s="5"/>
      <c r="FS380" s="5"/>
      <c r="FT380" s="5"/>
      <c r="FU380" s="5"/>
      <c r="FV380" s="5"/>
      <c r="FW380" s="5"/>
      <c r="FX380" s="5"/>
      <c r="FY380" s="5"/>
      <c r="FZ380" s="5"/>
      <c r="GA380" s="5"/>
      <c r="GB380" s="5"/>
      <c r="GC380" s="5"/>
      <c r="GD380" s="5"/>
      <c r="GE380" s="5"/>
      <c r="GF380" s="5"/>
      <c r="GG380" s="5"/>
      <c r="GH380" s="5"/>
      <c r="GI380" s="5"/>
      <c r="GJ380" s="5"/>
      <c r="GK380" s="5"/>
      <c r="GL380" s="5"/>
      <c r="GM380" s="5"/>
      <c r="GN380" s="5"/>
      <c r="GO380" s="5"/>
      <c r="GP380" s="5"/>
      <c r="GQ380" s="5"/>
      <c r="GR380" s="5"/>
      <c r="GS380" s="5"/>
      <c r="GT380" s="5"/>
      <c r="GU380" s="5"/>
      <c r="GV380" s="5"/>
      <c r="GW380" s="5"/>
      <c r="GX380" s="5"/>
      <c r="GY380" s="5"/>
      <c r="GZ380" s="5"/>
      <c r="HA380" s="5"/>
      <c r="HB380" s="5"/>
      <c r="HC380" s="5"/>
      <c r="HD380" s="5"/>
      <c r="HE380" s="5"/>
      <c r="HF380" s="5"/>
      <c r="HG380" s="5"/>
      <c r="HH380" s="5"/>
      <c r="HI380" s="5"/>
      <c r="HJ380" s="5"/>
      <c r="HK380" s="5"/>
      <c r="HL380" s="5"/>
      <c r="HM380" s="5"/>
      <c r="HN380" s="5"/>
      <c r="HO380" s="5"/>
      <c r="HP380" s="5"/>
      <c r="HQ380" s="5"/>
      <c r="HR380" s="5"/>
      <c r="HS380" s="5"/>
    </row>
    <row r="381" spans="1:227" s="6" customFormat="1">
      <c r="A381" s="70" t="s">
        <v>51</v>
      </c>
      <c r="B381" s="73"/>
      <c r="C381" s="68">
        <v>2022</v>
      </c>
      <c r="D381" s="15">
        <f t="shared" ref="D381:D386" si="164">SUM(E381:I381)</f>
        <v>41170.199999999997</v>
      </c>
      <c r="E381" s="15">
        <v>0</v>
      </c>
      <c r="F381" s="15">
        <v>0</v>
      </c>
      <c r="G381" s="15">
        <v>0</v>
      </c>
      <c r="H381" s="15">
        <v>41170.199999999997</v>
      </c>
      <c r="I381" s="15">
        <v>0</v>
      </c>
      <c r="J381" s="42"/>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s="5"/>
      <c r="FG381" s="5"/>
      <c r="FH381" s="5"/>
      <c r="FI381" s="5"/>
      <c r="FJ381" s="5"/>
      <c r="FK381" s="5"/>
      <c r="FL381" s="5"/>
      <c r="FM381" s="5"/>
      <c r="FN381" s="5"/>
      <c r="FO381" s="5"/>
      <c r="FP381" s="5"/>
      <c r="FQ381" s="5"/>
      <c r="FR381" s="5"/>
      <c r="FS381" s="5"/>
      <c r="FT381" s="5"/>
      <c r="FU381" s="5"/>
      <c r="FV381" s="5"/>
      <c r="FW381" s="5"/>
      <c r="FX381" s="5"/>
      <c r="FY381" s="5"/>
      <c r="FZ381" s="5"/>
      <c r="GA381" s="5"/>
      <c r="GB381" s="5"/>
      <c r="GC381" s="5"/>
      <c r="GD381" s="5"/>
      <c r="GE381" s="5"/>
      <c r="GF381" s="5"/>
      <c r="GG381" s="5"/>
      <c r="GH381" s="5"/>
      <c r="GI381" s="5"/>
      <c r="GJ381" s="5"/>
      <c r="GK381" s="5"/>
      <c r="GL381" s="5"/>
      <c r="GM381" s="5"/>
      <c r="GN381" s="5"/>
      <c r="GO381" s="5"/>
      <c r="GP381" s="5"/>
      <c r="GQ381" s="5"/>
      <c r="GR381" s="5"/>
      <c r="GS381" s="5"/>
      <c r="GT381" s="5"/>
      <c r="GU381" s="5"/>
      <c r="GV381" s="5"/>
      <c r="GW381" s="5"/>
      <c r="GX381" s="5"/>
      <c r="GY381" s="5"/>
      <c r="GZ381" s="5"/>
      <c r="HA381" s="5"/>
      <c r="HB381" s="5"/>
      <c r="HC381" s="5"/>
      <c r="HD381" s="5"/>
      <c r="HE381" s="5"/>
      <c r="HF381" s="5"/>
      <c r="HG381" s="5"/>
      <c r="HH381" s="5"/>
      <c r="HI381" s="5"/>
      <c r="HJ381" s="5"/>
      <c r="HK381" s="5"/>
      <c r="HL381" s="5"/>
      <c r="HM381" s="5"/>
      <c r="HN381" s="5"/>
      <c r="HO381" s="5"/>
      <c r="HP381" s="5"/>
      <c r="HQ381" s="5"/>
      <c r="HR381" s="5"/>
      <c r="HS381" s="5"/>
    </row>
    <row r="382" spans="1:227" s="6" customFormat="1">
      <c r="A382" s="71"/>
      <c r="B382" s="73"/>
      <c r="C382" s="68">
        <v>2023</v>
      </c>
      <c r="D382" s="15">
        <f t="shared" si="164"/>
        <v>43688.6</v>
      </c>
      <c r="E382" s="15">
        <v>0</v>
      </c>
      <c r="F382" s="15">
        <v>0</v>
      </c>
      <c r="G382" s="15">
        <v>0</v>
      </c>
      <c r="H382" s="15">
        <v>43688.6</v>
      </c>
      <c r="I382" s="15">
        <v>0</v>
      </c>
      <c r="J382" s="42"/>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5"/>
      <c r="EV382" s="5"/>
      <c r="EW382" s="5"/>
      <c r="EX382" s="5"/>
      <c r="EY382" s="5"/>
      <c r="EZ382" s="5"/>
      <c r="FA382" s="5"/>
      <c r="FB382" s="5"/>
      <c r="FC382" s="5"/>
      <c r="FD382" s="5"/>
      <c r="FE382" s="5"/>
      <c r="FF382" s="5"/>
      <c r="FG382" s="5"/>
      <c r="FH382" s="5"/>
      <c r="FI382" s="5"/>
      <c r="FJ382" s="5"/>
      <c r="FK382" s="5"/>
      <c r="FL382" s="5"/>
      <c r="FM382" s="5"/>
      <c r="FN382" s="5"/>
      <c r="FO382" s="5"/>
      <c r="FP382" s="5"/>
      <c r="FQ382" s="5"/>
      <c r="FR382" s="5"/>
      <c r="FS382" s="5"/>
      <c r="FT382" s="5"/>
      <c r="FU382" s="5"/>
      <c r="FV382" s="5"/>
      <c r="FW382" s="5"/>
      <c r="FX382" s="5"/>
      <c r="FY382" s="5"/>
      <c r="FZ382" s="5"/>
      <c r="GA382" s="5"/>
      <c r="GB382" s="5"/>
      <c r="GC382" s="5"/>
      <c r="GD382" s="5"/>
      <c r="GE382" s="5"/>
      <c r="GF382" s="5"/>
      <c r="GG382" s="5"/>
      <c r="GH382" s="5"/>
      <c r="GI382" s="5"/>
      <c r="GJ382" s="5"/>
      <c r="GK382" s="5"/>
      <c r="GL382" s="5"/>
      <c r="GM382" s="5"/>
      <c r="GN382" s="5"/>
      <c r="GO382" s="5"/>
      <c r="GP382" s="5"/>
      <c r="GQ382" s="5"/>
      <c r="GR382" s="5"/>
      <c r="GS382" s="5"/>
      <c r="GT382" s="5"/>
      <c r="GU382" s="5"/>
      <c r="GV382" s="5"/>
      <c r="GW382" s="5"/>
      <c r="GX382" s="5"/>
      <c r="GY382" s="5"/>
      <c r="GZ382" s="5"/>
      <c r="HA382" s="5"/>
      <c r="HB382" s="5"/>
      <c r="HC382" s="5"/>
      <c r="HD382" s="5"/>
      <c r="HE382" s="5"/>
      <c r="HF382" s="5"/>
      <c r="HG382" s="5"/>
      <c r="HH382" s="5"/>
      <c r="HI382" s="5"/>
      <c r="HJ382" s="5"/>
      <c r="HK382" s="5"/>
      <c r="HL382" s="5"/>
      <c r="HM382" s="5"/>
      <c r="HN382" s="5"/>
      <c r="HO382" s="5"/>
      <c r="HP382" s="5"/>
      <c r="HQ382" s="5"/>
      <c r="HR382" s="5"/>
      <c r="HS382" s="5"/>
    </row>
    <row r="383" spans="1:227" s="6" customFormat="1">
      <c r="A383" s="71"/>
      <c r="B383" s="73"/>
      <c r="C383" s="68">
        <v>2024</v>
      </c>
      <c r="D383" s="15">
        <f t="shared" si="164"/>
        <v>49854.7</v>
      </c>
      <c r="E383" s="15">
        <v>0</v>
      </c>
      <c r="F383" s="15">
        <v>0</v>
      </c>
      <c r="G383" s="15">
        <v>0</v>
      </c>
      <c r="H383" s="15">
        <v>49854.7</v>
      </c>
      <c r="I383" s="15">
        <v>0</v>
      </c>
      <c r="J383" s="42"/>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c r="DA383" s="5"/>
      <c r="DB383" s="5"/>
      <c r="DC383" s="5"/>
      <c r="DD383" s="5"/>
      <c r="DE383" s="5"/>
      <c r="DF383" s="5"/>
      <c r="DG383" s="5"/>
      <c r="DH383" s="5"/>
      <c r="DI383" s="5"/>
      <c r="DJ383" s="5"/>
      <c r="DK383" s="5"/>
      <c r="DL383" s="5"/>
      <c r="DM383" s="5"/>
      <c r="DN383" s="5"/>
      <c r="DO383" s="5"/>
      <c r="DP383" s="5"/>
      <c r="DQ383" s="5"/>
      <c r="DR383" s="5"/>
      <c r="DS383" s="5"/>
      <c r="DT383" s="5"/>
      <c r="DU383" s="5"/>
      <c r="DV383" s="5"/>
      <c r="DW383" s="5"/>
      <c r="DX383" s="5"/>
      <c r="DY383" s="5"/>
      <c r="DZ383" s="5"/>
      <c r="EA383" s="5"/>
      <c r="EB383" s="5"/>
      <c r="EC383" s="5"/>
      <c r="ED383" s="5"/>
      <c r="EE383" s="5"/>
      <c r="EF383" s="5"/>
      <c r="EG383" s="5"/>
      <c r="EH383" s="5"/>
      <c r="EI383" s="5"/>
      <c r="EJ383" s="5"/>
      <c r="EK383" s="5"/>
      <c r="EL383" s="5"/>
      <c r="EM383" s="5"/>
      <c r="EN383" s="5"/>
      <c r="EO383" s="5"/>
      <c r="EP383" s="5"/>
      <c r="EQ383" s="5"/>
      <c r="ER383" s="5"/>
      <c r="ES383" s="5"/>
      <c r="ET383" s="5"/>
      <c r="EU383" s="5"/>
      <c r="EV383" s="5"/>
      <c r="EW383" s="5"/>
      <c r="EX383" s="5"/>
      <c r="EY383" s="5"/>
      <c r="EZ383" s="5"/>
      <c r="FA383" s="5"/>
      <c r="FB383" s="5"/>
      <c r="FC383" s="5"/>
      <c r="FD383" s="5"/>
      <c r="FE383" s="5"/>
      <c r="FF383" s="5"/>
      <c r="FG383" s="5"/>
      <c r="FH383" s="5"/>
      <c r="FI383" s="5"/>
      <c r="FJ383" s="5"/>
      <c r="FK383" s="5"/>
      <c r="FL383" s="5"/>
      <c r="FM383" s="5"/>
      <c r="FN383" s="5"/>
      <c r="FO383" s="5"/>
      <c r="FP383" s="5"/>
      <c r="FQ383" s="5"/>
      <c r="FR383" s="5"/>
      <c r="FS383" s="5"/>
      <c r="FT383" s="5"/>
      <c r="FU383" s="5"/>
      <c r="FV383" s="5"/>
      <c r="FW383" s="5"/>
      <c r="FX383" s="5"/>
      <c r="FY383" s="5"/>
      <c r="FZ383" s="5"/>
      <c r="GA383" s="5"/>
      <c r="GB383" s="5"/>
      <c r="GC383" s="5"/>
      <c r="GD383" s="5"/>
      <c r="GE383" s="5"/>
      <c r="GF383" s="5"/>
      <c r="GG383" s="5"/>
      <c r="GH383" s="5"/>
      <c r="GI383" s="5"/>
      <c r="GJ383" s="5"/>
      <c r="GK383" s="5"/>
      <c r="GL383" s="5"/>
      <c r="GM383" s="5"/>
      <c r="GN383" s="5"/>
      <c r="GO383" s="5"/>
      <c r="GP383" s="5"/>
      <c r="GQ383" s="5"/>
      <c r="GR383" s="5"/>
      <c r="GS383" s="5"/>
      <c r="GT383" s="5"/>
      <c r="GU383" s="5"/>
      <c r="GV383" s="5"/>
      <c r="GW383" s="5"/>
      <c r="GX383" s="5"/>
      <c r="GY383" s="5"/>
      <c r="GZ383" s="5"/>
      <c r="HA383" s="5"/>
      <c r="HB383" s="5"/>
      <c r="HC383" s="5"/>
      <c r="HD383" s="5"/>
      <c r="HE383" s="5"/>
      <c r="HF383" s="5"/>
      <c r="HG383" s="5"/>
      <c r="HH383" s="5"/>
      <c r="HI383" s="5"/>
      <c r="HJ383" s="5"/>
      <c r="HK383" s="5"/>
      <c r="HL383" s="5"/>
      <c r="HM383" s="5"/>
      <c r="HN383" s="5"/>
      <c r="HO383" s="5"/>
      <c r="HP383" s="5"/>
      <c r="HQ383" s="5"/>
      <c r="HR383" s="5"/>
      <c r="HS383" s="5"/>
    </row>
    <row r="384" spans="1:227" s="6" customFormat="1">
      <c r="A384" s="71"/>
      <c r="B384" s="73"/>
      <c r="C384" s="68">
        <v>2025</v>
      </c>
      <c r="D384" s="15">
        <f t="shared" si="164"/>
        <v>61742.1</v>
      </c>
      <c r="E384" s="15">
        <v>0</v>
      </c>
      <c r="F384" s="15">
        <v>0</v>
      </c>
      <c r="G384" s="15">
        <v>0</v>
      </c>
      <c r="H384" s="15">
        <f>59914+1828.1</f>
        <v>61742.1</v>
      </c>
      <c r="I384" s="15">
        <v>0</v>
      </c>
      <c r="J384" s="42"/>
      <c r="K384" s="42"/>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c r="DD384" s="5"/>
      <c r="DE384" s="5"/>
      <c r="DF384" s="5"/>
      <c r="DG384" s="5"/>
      <c r="DH384" s="5"/>
      <c r="DI384" s="5"/>
      <c r="DJ384" s="5"/>
      <c r="DK384" s="5"/>
      <c r="DL384" s="5"/>
      <c r="DM384" s="5"/>
      <c r="DN384" s="5"/>
      <c r="DO384" s="5"/>
      <c r="DP384" s="5"/>
      <c r="DQ384" s="5"/>
      <c r="DR384" s="5"/>
      <c r="DS384" s="5"/>
      <c r="DT384" s="5"/>
      <c r="DU384" s="5"/>
      <c r="DV384" s="5"/>
      <c r="DW384" s="5"/>
      <c r="DX384" s="5"/>
      <c r="DY384" s="5"/>
      <c r="DZ384" s="5"/>
      <c r="EA384" s="5"/>
      <c r="EB384" s="5"/>
      <c r="EC384" s="5"/>
      <c r="ED384" s="5"/>
      <c r="EE384" s="5"/>
      <c r="EF384" s="5"/>
      <c r="EG384" s="5"/>
      <c r="EH384" s="5"/>
      <c r="EI384" s="5"/>
      <c r="EJ384" s="5"/>
      <c r="EK384" s="5"/>
      <c r="EL384" s="5"/>
      <c r="EM384" s="5"/>
      <c r="EN384" s="5"/>
      <c r="EO384" s="5"/>
      <c r="EP384" s="5"/>
      <c r="EQ384" s="5"/>
      <c r="ER384" s="5"/>
      <c r="ES384" s="5"/>
      <c r="ET384" s="5"/>
      <c r="EU384" s="5"/>
      <c r="EV384" s="5"/>
      <c r="EW384" s="5"/>
      <c r="EX384" s="5"/>
      <c r="EY384" s="5"/>
      <c r="EZ384" s="5"/>
      <c r="FA384" s="5"/>
      <c r="FB384" s="5"/>
      <c r="FC384" s="5"/>
      <c r="FD384" s="5"/>
      <c r="FE384" s="5"/>
      <c r="FF384" s="5"/>
      <c r="FG384" s="5"/>
      <c r="FH384" s="5"/>
      <c r="FI384" s="5"/>
      <c r="FJ384" s="5"/>
      <c r="FK384" s="5"/>
      <c r="FL384" s="5"/>
      <c r="FM384" s="5"/>
      <c r="FN384" s="5"/>
      <c r="FO384" s="5"/>
      <c r="FP384" s="5"/>
      <c r="FQ384" s="5"/>
      <c r="FR384" s="5"/>
      <c r="FS384" s="5"/>
      <c r="FT384" s="5"/>
      <c r="FU384" s="5"/>
      <c r="FV384" s="5"/>
      <c r="FW384" s="5"/>
      <c r="FX384" s="5"/>
      <c r="FY384" s="5"/>
      <c r="FZ384" s="5"/>
      <c r="GA384" s="5"/>
      <c r="GB384" s="5"/>
      <c r="GC384" s="5"/>
      <c r="GD384" s="5"/>
      <c r="GE384" s="5"/>
      <c r="GF384" s="5"/>
      <c r="GG384" s="5"/>
      <c r="GH384" s="5"/>
      <c r="GI384" s="5"/>
      <c r="GJ384" s="5"/>
      <c r="GK384" s="5"/>
      <c r="GL384" s="5"/>
      <c r="GM384" s="5"/>
      <c r="GN384" s="5"/>
      <c r="GO384" s="5"/>
      <c r="GP384" s="5"/>
      <c r="GQ384" s="5"/>
      <c r="GR384" s="5"/>
      <c r="GS384" s="5"/>
      <c r="GT384" s="5"/>
      <c r="GU384" s="5"/>
      <c r="GV384" s="5"/>
      <c r="GW384" s="5"/>
      <c r="GX384" s="5"/>
      <c r="GY384" s="5"/>
      <c r="GZ384" s="5"/>
      <c r="HA384" s="5"/>
      <c r="HB384" s="5"/>
      <c r="HC384" s="5"/>
      <c r="HD384" s="5"/>
      <c r="HE384" s="5"/>
      <c r="HF384" s="5"/>
      <c r="HG384" s="5"/>
      <c r="HH384" s="5"/>
      <c r="HI384" s="5"/>
      <c r="HJ384" s="5"/>
      <c r="HK384" s="5"/>
      <c r="HL384" s="5"/>
      <c r="HM384" s="5"/>
      <c r="HN384" s="5"/>
      <c r="HO384" s="5"/>
      <c r="HP384" s="5"/>
      <c r="HQ384" s="5"/>
      <c r="HR384" s="5"/>
      <c r="HS384" s="5"/>
    </row>
    <row r="385" spans="1:227" s="6" customFormat="1">
      <c r="A385" s="71"/>
      <c r="B385" s="73"/>
      <c r="C385" s="68">
        <v>2026</v>
      </c>
      <c r="D385" s="15">
        <f t="shared" si="164"/>
        <v>64889.4</v>
      </c>
      <c r="E385" s="15">
        <v>0</v>
      </c>
      <c r="F385" s="15">
        <v>0</v>
      </c>
      <c r="G385" s="15">
        <v>0</v>
      </c>
      <c r="H385" s="15">
        <v>64889.4</v>
      </c>
      <c r="I385" s="15">
        <v>0</v>
      </c>
      <c r="J385" s="42"/>
      <c r="K385" s="42"/>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c r="CV385" s="5"/>
      <c r="CW385" s="5"/>
      <c r="CX385" s="5"/>
      <c r="CY385" s="5"/>
      <c r="CZ385" s="5"/>
      <c r="DA385" s="5"/>
      <c r="DB385" s="5"/>
      <c r="DC385" s="5"/>
      <c r="DD385" s="5"/>
      <c r="DE385" s="5"/>
      <c r="DF385" s="5"/>
      <c r="DG385" s="5"/>
      <c r="DH385" s="5"/>
      <c r="DI385" s="5"/>
      <c r="DJ385" s="5"/>
      <c r="DK385" s="5"/>
      <c r="DL385" s="5"/>
      <c r="DM385" s="5"/>
      <c r="DN385" s="5"/>
      <c r="DO385" s="5"/>
      <c r="DP385" s="5"/>
      <c r="DQ385" s="5"/>
      <c r="DR385" s="5"/>
      <c r="DS385" s="5"/>
      <c r="DT385" s="5"/>
      <c r="DU385" s="5"/>
      <c r="DV385" s="5"/>
      <c r="DW385" s="5"/>
      <c r="DX385" s="5"/>
      <c r="DY385" s="5"/>
      <c r="DZ385" s="5"/>
      <c r="EA385" s="5"/>
      <c r="EB385" s="5"/>
      <c r="EC385" s="5"/>
      <c r="ED385" s="5"/>
      <c r="EE385" s="5"/>
      <c r="EF385" s="5"/>
      <c r="EG385" s="5"/>
      <c r="EH385" s="5"/>
      <c r="EI385" s="5"/>
      <c r="EJ385" s="5"/>
      <c r="EK385" s="5"/>
      <c r="EL385" s="5"/>
      <c r="EM385" s="5"/>
      <c r="EN385" s="5"/>
      <c r="EO385" s="5"/>
      <c r="EP385" s="5"/>
      <c r="EQ385" s="5"/>
      <c r="ER385" s="5"/>
      <c r="ES385" s="5"/>
      <c r="ET385" s="5"/>
      <c r="EU385" s="5"/>
      <c r="EV385" s="5"/>
      <c r="EW385" s="5"/>
      <c r="EX385" s="5"/>
      <c r="EY385" s="5"/>
      <c r="EZ385" s="5"/>
      <c r="FA385" s="5"/>
      <c r="FB385" s="5"/>
      <c r="FC385" s="5"/>
      <c r="FD385" s="5"/>
      <c r="FE385" s="5"/>
      <c r="FF385" s="5"/>
      <c r="FG385" s="5"/>
      <c r="FH385" s="5"/>
      <c r="FI385" s="5"/>
      <c r="FJ385" s="5"/>
      <c r="FK385" s="5"/>
      <c r="FL385" s="5"/>
      <c r="FM385" s="5"/>
      <c r="FN385" s="5"/>
      <c r="FO385" s="5"/>
      <c r="FP385" s="5"/>
      <c r="FQ385" s="5"/>
      <c r="FR385" s="5"/>
      <c r="FS385" s="5"/>
      <c r="FT385" s="5"/>
      <c r="FU385" s="5"/>
      <c r="FV385" s="5"/>
      <c r="FW385" s="5"/>
      <c r="FX385" s="5"/>
      <c r="FY385" s="5"/>
      <c r="FZ385" s="5"/>
      <c r="GA385" s="5"/>
      <c r="GB385" s="5"/>
      <c r="GC385" s="5"/>
      <c r="GD385" s="5"/>
      <c r="GE385" s="5"/>
      <c r="GF385" s="5"/>
      <c r="GG385" s="5"/>
      <c r="GH385" s="5"/>
      <c r="GI385" s="5"/>
      <c r="GJ385" s="5"/>
      <c r="GK385" s="5"/>
      <c r="GL385" s="5"/>
      <c r="GM385" s="5"/>
      <c r="GN385" s="5"/>
      <c r="GO385" s="5"/>
      <c r="GP385" s="5"/>
      <c r="GQ385" s="5"/>
      <c r="GR385" s="5"/>
      <c r="GS385" s="5"/>
      <c r="GT385" s="5"/>
      <c r="GU385" s="5"/>
      <c r="GV385" s="5"/>
      <c r="GW385" s="5"/>
      <c r="GX385" s="5"/>
      <c r="GY385" s="5"/>
      <c r="GZ385" s="5"/>
      <c r="HA385" s="5"/>
      <c r="HB385" s="5"/>
      <c r="HC385" s="5"/>
      <c r="HD385" s="5"/>
      <c r="HE385" s="5"/>
      <c r="HF385" s="5"/>
      <c r="HG385" s="5"/>
      <c r="HH385" s="5"/>
      <c r="HI385" s="5"/>
      <c r="HJ385" s="5"/>
      <c r="HK385" s="5"/>
      <c r="HL385" s="5"/>
      <c r="HM385" s="5"/>
      <c r="HN385" s="5"/>
      <c r="HO385" s="5"/>
      <c r="HP385" s="5"/>
      <c r="HQ385" s="5"/>
      <c r="HR385" s="5"/>
      <c r="HS385" s="5"/>
    </row>
    <row r="386" spans="1:227" s="6" customFormat="1">
      <c r="A386" s="71"/>
      <c r="B386" s="73"/>
      <c r="C386" s="68">
        <v>2027</v>
      </c>
      <c r="D386" s="15">
        <f t="shared" si="164"/>
        <v>63354.5</v>
      </c>
      <c r="E386" s="15">
        <v>0</v>
      </c>
      <c r="F386" s="15">
        <v>0</v>
      </c>
      <c r="G386" s="15">
        <v>0</v>
      </c>
      <c r="H386" s="15">
        <v>63354.5</v>
      </c>
      <c r="I386" s="15">
        <v>0</v>
      </c>
      <c r="J386" s="42"/>
      <c r="K386" s="42"/>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c r="CV386" s="5"/>
      <c r="CW386" s="5"/>
      <c r="CX386" s="5"/>
      <c r="CY386" s="5"/>
      <c r="CZ386" s="5"/>
      <c r="DA386" s="5"/>
      <c r="DB386" s="5"/>
      <c r="DC386" s="5"/>
      <c r="DD386" s="5"/>
      <c r="DE386" s="5"/>
      <c r="DF386" s="5"/>
      <c r="DG386" s="5"/>
      <c r="DH386" s="5"/>
      <c r="DI386" s="5"/>
      <c r="DJ386" s="5"/>
      <c r="DK386" s="5"/>
      <c r="DL386" s="5"/>
      <c r="DM386" s="5"/>
      <c r="DN386" s="5"/>
      <c r="DO386" s="5"/>
      <c r="DP386" s="5"/>
      <c r="DQ386" s="5"/>
      <c r="DR386" s="5"/>
      <c r="DS386" s="5"/>
      <c r="DT386" s="5"/>
      <c r="DU386" s="5"/>
      <c r="DV386" s="5"/>
      <c r="DW386" s="5"/>
      <c r="DX386" s="5"/>
      <c r="DY386" s="5"/>
      <c r="DZ386" s="5"/>
      <c r="EA386" s="5"/>
      <c r="EB386" s="5"/>
      <c r="EC386" s="5"/>
      <c r="ED386" s="5"/>
      <c r="EE386" s="5"/>
      <c r="EF386" s="5"/>
      <c r="EG386" s="5"/>
      <c r="EH386" s="5"/>
      <c r="EI386" s="5"/>
      <c r="EJ386" s="5"/>
      <c r="EK386" s="5"/>
      <c r="EL386" s="5"/>
      <c r="EM386" s="5"/>
      <c r="EN386" s="5"/>
      <c r="EO386" s="5"/>
      <c r="EP386" s="5"/>
      <c r="EQ386" s="5"/>
      <c r="ER386" s="5"/>
      <c r="ES386" s="5"/>
      <c r="ET386" s="5"/>
      <c r="EU386" s="5"/>
      <c r="EV386" s="5"/>
      <c r="EW386" s="5"/>
      <c r="EX386" s="5"/>
      <c r="EY386" s="5"/>
      <c r="EZ386" s="5"/>
      <c r="FA386" s="5"/>
      <c r="FB386" s="5"/>
      <c r="FC386" s="5"/>
      <c r="FD386" s="5"/>
      <c r="FE386" s="5"/>
      <c r="FF386" s="5"/>
      <c r="FG386" s="5"/>
      <c r="FH386" s="5"/>
      <c r="FI386" s="5"/>
      <c r="FJ386" s="5"/>
      <c r="FK386" s="5"/>
      <c r="FL386" s="5"/>
      <c r="FM386" s="5"/>
      <c r="FN386" s="5"/>
      <c r="FO386" s="5"/>
      <c r="FP386" s="5"/>
      <c r="FQ386" s="5"/>
      <c r="FR386" s="5"/>
      <c r="FS386" s="5"/>
      <c r="FT386" s="5"/>
      <c r="FU386" s="5"/>
      <c r="FV386" s="5"/>
      <c r="FW386" s="5"/>
      <c r="FX386" s="5"/>
      <c r="FY386" s="5"/>
      <c r="FZ386" s="5"/>
      <c r="GA386" s="5"/>
      <c r="GB386" s="5"/>
      <c r="GC386" s="5"/>
      <c r="GD386" s="5"/>
      <c r="GE386" s="5"/>
      <c r="GF386" s="5"/>
      <c r="GG386" s="5"/>
      <c r="GH386" s="5"/>
      <c r="GI386" s="5"/>
      <c r="GJ386" s="5"/>
      <c r="GK386" s="5"/>
      <c r="GL386" s="5"/>
      <c r="GM386" s="5"/>
      <c r="GN386" s="5"/>
      <c r="GO386" s="5"/>
      <c r="GP386" s="5"/>
      <c r="GQ386" s="5"/>
      <c r="GR386" s="5"/>
      <c r="GS386" s="5"/>
      <c r="GT386" s="5"/>
      <c r="GU386" s="5"/>
      <c r="GV386" s="5"/>
      <c r="GW386" s="5"/>
      <c r="GX386" s="5"/>
      <c r="GY386" s="5"/>
      <c r="GZ386" s="5"/>
      <c r="HA386" s="5"/>
      <c r="HB386" s="5"/>
      <c r="HC386" s="5"/>
      <c r="HD386" s="5"/>
      <c r="HE386" s="5"/>
      <c r="HF386" s="5"/>
      <c r="HG386" s="5"/>
      <c r="HH386" s="5"/>
      <c r="HI386" s="5"/>
      <c r="HJ386" s="5"/>
      <c r="HK386" s="5"/>
      <c r="HL386" s="5"/>
      <c r="HM386" s="5"/>
      <c r="HN386" s="5"/>
      <c r="HO386" s="5"/>
      <c r="HP386" s="5"/>
      <c r="HQ386" s="5"/>
      <c r="HR386" s="5"/>
      <c r="HS386" s="5"/>
    </row>
    <row r="387" spans="1:227" s="6" customFormat="1">
      <c r="A387" s="71"/>
      <c r="B387" s="73"/>
      <c r="C387" s="68">
        <v>2028</v>
      </c>
      <c r="D387" s="15">
        <f>SUM(E387:I387)</f>
        <v>63359.5</v>
      </c>
      <c r="E387" s="15">
        <v>0</v>
      </c>
      <c r="F387" s="15">
        <v>0</v>
      </c>
      <c r="G387" s="15">
        <v>0</v>
      </c>
      <c r="H387" s="15">
        <v>63359.5</v>
      </c>
      <c r="I387" s="15">
        <v>0</v>
      </c>
      <c r="J387" s="42"/>
      <c r="K387" s="42"/>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c r="DN387" s="5"/>
      <c r="DO387" s="5"/>
      <c r="DP387" s="5"/>
      <c r="DQ387" s="5"/>
      <c r="DR387" s="5"/>
      <c r="DS387" s="5"/>
      <c r="DT387" s="5"/>
      <c r="DU387" s="5"/>
      <c r="DV387" s="5"/>
      <c r="DW387" s="5"/>
      <c r="DX387" s="5"/>
      <c r="DY387" s="5"/>
      <c r="DZ387" s="5"/>
      <c r="EA387" s="5"/>
      <c r="EB387" s="5"/>
      <c r="EC387" s="5"/>
      <c r="ED387" s="5"/>
      <c r="EE387" s="5"/>
      <c r="EF387" s="5"/>
      <c r="EG387" s="5"/>
      <c r="EH387" s="5"/>
      <c r="EI387" s="5"/>
      <c r="EJ387" s="5"/>
      <c r="EK387" s="5"/>
      <c r="EL387" s="5"/>
      <c r="EM387" s="5"/>
      <c r="EN387" s="5"/>
      <c r="EO387" s="5"/>
      <c r="EP387" s="5"/>
      <c r="EQ387" s="5"/>
      <c r="ER387" s="5"/>
      <c r="ES387" s="5"/>
      <c r="ET387" s="5"/>
      <c r="EU387" s="5"/>
      <c r="EV387" s="5"/>
      <c r="EW387" s="5"/>
      <c r="EX387" s="5"/>
      <c r="EY387" s="5"/>
      <c r="EZ387" s="5"/>
      <c r="FA387" s="5"/>
      <c r="FB387" s="5"/>
      <c r="FC387" s="5"/>
      <c r="FD387" s="5"/>
      <c r="FE387" s="5"/>
      <c r="FF387" s="5"/>
      <c r="FG387" s="5"/>
      <c r="FH387" s="5"/>
      <c r="FI387" s="5"/>
      <c r="FJ387" s="5"/>
      <c r="FK387" s="5"/>
      <c r="FL387" s="5"/>
      <c r="FM387" s="5"/>
      <c r="FN387" s="5"/>
      <c r="FO387" s="5"/>
      <c r="FP387" s="5"/>
      <c r="FQ387" s="5"/>
      <c r="FR387" s="5"/>
      <c r="FS387" s="5"/>
      <c r="FT387" s="5"/>
      <c r="FU387" s="5"/>
      <c r="FV387" s="5"/>
      <c r="FW387" s="5"/>
      <c r="FX387" s="5"/>
      <c r="FY387" s="5"/>
      <c r="FZ387" s="5"/>
      <c r="GA387" s="5"/>
      <c r="GB387" s="5"/>
      <c r="GC387" s="5"/>
      <c r="GD387" s="5"/>
      <c r="GE387" s="5"/>
      <c r="GF387" s="5"/>
      <c r="GG387" s="5"/>
      <c r="GH387" s="5"/>
      <c r="GI387" s="5"/>
      <c r="GJ387" s="5"/>
      <c r="GK387" s="5"/>
      <c r="GL387" s="5"/>
      <c r="GM387" s="5"/>
      <c r="GN387" s="5"/>
      <c r="GO387" s="5"/>
      <c r="GP387" s="5"/>
      <c r="GQ387" s="5"/>
      <c r="GR387" s="5"/>
      <c r="GS387" s="5"/>
      <c r="GT387" s="5"/>
      <c r="GU387" s="5"/>
      <c r="GV387" s="5"/>
      <c r="GW387" s="5"/>
      <c r="GX387" s="5"/>
      <c r="GY387" s="5"/>
      <c r="GZ387" s="5"/>
      <c r="HA387" s="5"/>
      <c r="HB387" s="5"/>
      <c r="HC387" s="5"/>
      <c r="HD387" s="5"/>
      <c r="HE387" s="5"/>
      <c r="HF387" s="5"/>
      <c r="HG387" s="5"/>
      <c r="HH387" s="5"/>
      <c r="HI387" s="5"/>
      <c r="HJ387" s="5"/>
      <c r="HK387" s="5"/>
      <c r="HL387" s="5"/>
      <c r="HM387" s="5"/>
      <c r="HN387" s="5"/>
      <c r="HO387" s="5"/>
      <c r="HP387" s="5"/>
      <c r="HQ387" s="5"/>
      <c r="HR387" s="5"/>
      <c r="HS387" s="5"/>
    </row>
    <row r="388" spans="1:227" s="6" customFormat="1">
      <c r="A388" s="72"/>
      <c r="B388" s="73"/>
      <c r="C388" s="68" t="s">
        <v>16</v>
      </c>
      <c r="D388" s="15">
        <f t="shared" ref="D388:H388" si="165">SUM(D381:D387)</f>
        <v>388059</v>
      </c>
      <c r="E388" s="15">
        <f t="shared" si="165"/>
        <v>0</v>
      </c>
      <c r="F388" s="15">
        <f t="shared" si="165"/>
        <v>0</v>
      </c>
      <c r="G388" s="15">
        <f t="shared" si="165"/>
        <v>0</v>
      </c>
      <c r="H388" s="15">
        <f t="shared" si="165"/>
        <v>388059</v>
      </c>
      <c r="I388" s="15">
        <f>SUM(I381:I387)</f>
        <v>0</v>
      </c>
      <c r="J388" s="42"/>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c r="CV388" s="5"/>
      <c r="CW388" s="5"/>
      <c r="CX388" s="5"/>
      <c r="CY388" s="5"/>
      <c r="CZ388" s="5"/>
      <c r="DA388" s="5"/>
      <c r="DB388" s="5"/>
      <c r="DC388" s="5"/>
      <c r="DD388" s="5"/>
      <c r="DE388" s="5"/>
      <c r="DF388" s="5"/>
      <c r="DG388" s="5"/>
      <c r="DH388" s="5"/>
      <c r="DI388" s="5"/>
      <c r="DJ388" s="5"/>
      <c r="DK388" s="5"/>
      <c r="DL388" s="5"/>
      <c r="DM388" s="5"/>
      <c r="DN388" s="5"/>
      <c r="DO388" s="5"/>
      <c r="DP388" s="5"/>
      <c r="DQ388" s="5"/>
      <c r="DR388" s="5"/>
      <c r="DS388" s="5"/>
      <c r="DT388" s="5"/>
      <c r="DU388" s="5"/>
      <c r="DV388" s="5"/>
      <c r="DW388" s="5"/>
      <c r="DX388" s="5"/>
      <c r="DY388" s="5"/>
      <c r="DZ388" s="5"/>
      <c r="EA388" s="5"/>
      <c r="EB388" s="5"/>
      <c r="EC388" s="5"/>
      <c r="ED388" s="5"/>
      <c r="EE388" s="5"/>
      <c r="EF388" s="5"/>
      <c r="EG388" s="5"/>
      <c r="EH388" s="5"/>
      <c r="EI388" s="5"/>
      <c r="EJ388" s="5"/>
      <c r="EK388" s="5"/>
      <c r="EL388" s="5"/>
      <c r="EM388" s="5"/>
      <c r="EN388" s="5"/>
      <c r="EO388" s="5"/>
      <c r="EP388" s="5"/>
      <c r="EQ388" s="5"/>
      <c r="ER388" s="5"/>
      <c r="ES388" s="5"/>
      <c r="ET388" s="5"/>
      <c r="EU388" s="5"/>
      <c r="EV388" s="5"/>
      <c r="EW388" s="5"/>
      <c r="EX388" s="5"/>
      <c r="EY388" s="5"/>
      <c r="EZ388" s="5"/>
      <c r="FA388" s="5"/>
      <c r="FB388" s="5"/>
      <c r="FC388" s="5"/>
      <c r="FD388" s="5"/>
      <c r="FE388" s="5"/>
      <c r="FF388" s="5"/>
      <c r="FG388" s="5"/>
      <c r="FH388" s="5"/>
      <c r="FI388" s="5"/>
      <c r="FJ388" s="5"/>
      <c r="FK388" s="5"/>
      <c r="FL388" s="5"/>
      <c r="FM388" s="5"/>
      <c r="FN388" s="5"/>
      <c r="FO388" s="5"/>
      <c r="FP388" s="5"/>
      <c r="FQ388" s="5"/>
      <c r="FR388" s="5"/>
      <c r="FS388" s="5"/>
      <c r="FT388" s="5"/>
      <c r="FU388" s="5"/>
      <c r="FV388" s="5"/>
      <c r="FW388" s="5"/>
      <c r="FX388" s="5"/>
      <c r="FY388" s="5"/>
      <c r="FZ388" s="5"/>
      <c r="GA388" s="5"/>
      <c r="GB388" s="5"/>
      <c r="GC388" s="5"/>
      <c r="GD388" s="5"/>
      <c r="GE388" s="5"/>
      <c r="GF388" s="5"/>
      <c r="GG388" s="5"/>
      <c r="GH388" s="5"/>
      <c r="GI388" s="5"/>
      <c r="GJ388" s="5"/>
      <c r="GK388" s="5"/>
      <c r="GL388" s="5"/>
      <c r="GM388" s="5"/>
      <c r="GN388" s="5"/>
      <c r="GO388" s="5"/>
      <c r="GP388" s="5"/>
      <c r="GQ388" s="5"/>
      <c r="GR388" s="5"/>
      <c r="GS388" s="5"/>
      <c r="GT388" s="5"/>
      <c r="GU388" s="5"/>
      <c r="GV388" s="5"/>
      <c r="GW388" s="5"/>
      <c r="GX388" s="5"/>
      <c r="GY388" s="5"/>
      <c r="GZ388" s="5"/>
      <c r="HA388" s="5"/>
      <c r="HB388" s="5"/>
      <c r="HC388" s="5"/>
      <c r="HD388" s="5"/>
      <c r="HE388" s="5"/>
      <c r="HF388" s="5"/>
      <c r="HG388" s="5"/>
      <c r="HH388" s="5"/>
      <c r="HI388" s="5"/>
      <c r="HJ388" s="5"/>
      <c r="HK388" s="5"/>
      <c r="HL388" s="5"/>
      <c r="HM388" s="5"/>
      <c r="HN388" s="5"/>
      <c r="HO388" s="5"/>
      <c r="HP388" s="5"/>
      <c r="HQ388" s="5"/>
      <c r="HR388" s="5"/>
      <c r="HS388" s="5"/>
    </row>
    <row r="389" spans="1:227" s="6" customFormat="1">
      <c r="A389" s="69" t="s">
        <v>98</v>
      </c>
      <c r="B389" s="17"/>
      <c r="C389" s="18"/>
      <c r="D389" s="19"/>
      <c r="E389" s="20"/>
      <c r="F389" s="20"/>
      <c r="G389" s="20"/>
      <c r="H389" s="20"/>
      <c r="I389" s="21"/>
      <c r="J389" s="42"/>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c r="CV389" s="5"/>
      <c r="CW389" s="5"/>
      <c r="CX389" s="5"/>
      <c r="CY389" s="5"/>
      <c r="CZ389" s="5"/>
      <c r="DA389" s="5"/>
      <c r="DB389" s="5"/>
      <c r="DC389" s="5"/>
      <c r="DD389" s="5"/>
      <c r="DE389" s="5"/>
      <c r="DF389" s="5"/>
      <c r="DG389" s="5"/>
      <c r="DH389" s="5"/>
      <c r="DI389" s="5"/>
      <c r="DJ389" s="5"/>
      <c r="DK389" s="5"/>
      <c r="DL389" s="5"/>
      <c r="DM389" s="5"/>
      <c r="DN389" s="5"/>
      <c r="DO389" s="5"/>
      <c r="DP389" s="5"/>
      <c r="DQ389" s="5"/>
      <c r="DR389" s="5"/>
      <c r="DS389" s="5"/>
      <c r="DT389" s="5"/>
      <c r="DU389" s="5"/>
      <c r="DV389" s="5"/>
      <c r="DW389" s="5"/>
      <c r="DX389" s="5"/>
      <c r="DY389" s="5"/>
      <c r="DZ389" s="5"/>
      <c r="EA389" s="5"/>
      <c r="EB389" s="5"/>
      <c r="EC389" s="5"/>
      <c r="ED389" s="5"/>
      <c r="EE389" s="5"/>
      <c r="EF389" s="5"/>
      <c r="EG389" s="5"/>
      <c r="EH389" s="5"/>
      <c r="EI389" s="5"/>
      <c r="EJ389" s="5"/>
      <c r="EK389" s="5"/>
      <c r="EL389" s="5"/>
      <c r="EM389" s="5"/>
      <c r="EN389" s="5"/>
      <c r="EO389" s="5"/>
      <c r="EP389" s="5"/>
      <c r="EQ389" s="5"/>
      <c r="ER389" s="5"/>
      <c r="ES389" s="5"/>
      <c r="ET389" s="5"/>
      <c r="EU389" s="5"/>
      <c r="EV389" s="5"/>
      <c r="EW389" s="5"/>
      <c r="EX389" s="5"/>
      <c r="EY389" s="5"/>
      <c r="EZ389" s="5"/>
      <c r="FA389" s="5"/>
      <c r="FB389" s="5"/>
      <c r="FC389" s="5"/>
      <c r="FD389" s="5"/>
      <c r="FE389" s="5"/>
      <c r="FF389" s="5"/>
      <c r="FG389" s="5"/>
      <c r="FH389" s="5"/>
      <c r="FI389" s="5"/>
      <c r="FJ389" s="5"/>
      <c r="FK389" s="5"/>
      <c r="FL389" s="5"/>
      <c r="FM389" s="5"/>
      <c r="FN389" s="5"/>
      <c r="FO389" s="5"/>
      <c r="FP389" s="5"/>
      <c r="FQ389" s="5"/>
      <c r="FR389" s="5"/>
      <c r="FS389" s="5"/>
      <c r="FT389" s="5"/>
      <c r="FU389" s="5"/>
      <c r="FV389" s="5"/>
      <c r="FW389" s="5"/>
      <c r="FX389" s="5"/>
      <c r="FY389" s="5"/>
      <c r="FZ389" s="5"/>
      <c r="GA389" s="5"/>
      <c r="GB389" s="5"/>
      <c r="GC389" s="5"/>
      <c r="GD389" s="5"/>
      <c r="GE389" s="5"/>
      <c r="GF389" s="5"/>
      <c r="GG389" s="5"/>
      <c r="GH389" s="5"/>
      <c r="GI389" s="5"/>
      <c r="GJ389" s="5"/>
      <c r="GK389" s="5"/>
      <c r="GL389" s="5"/>
      <c r="GM389" s="5"/>
      <c r="GN389" s="5"/>
      <c r="GO389" s="5"/>
      <c r="GP389" s="5"/>
      <c r="GQ389" s="5"/>
      <c r="GR389" s="5"/>
      <c r="GS389" s="5"/>
      <c r="GT389" s="5"/>
      <c r="GU389" s="5"/>
      <c r="GV389" s="5"/>
      <c r="GW389" s="5"/>
      <c r="GX389" s="5"/>
      <c r="GY389" s="5"/>
      <c r="GZ389" s="5"/>
      <c r="HA389" s="5"/>
      <c r="HB389" s="5"/>
      <c r="HC389" s="5"/>
      <c r="HD389" s="5"/>
      <c r="HE389" s="5"/>
      <c r="HF389" s="5"/>
      <c r="HG389" s="5"/>
      <c r="HH389" s="5"/>
      <c r="HI389" s="5"/>
      <c r="HJ389" s="5"/>
      <c r="HK389" s="5"/>
      <c r="HL389" s="5"/>
      <c r="HM389" s="5"/>
      <c r="HN389" s="5"/>
      <c r="HO389" s="5"/>
      <c r="HP389" s="5"/>
      <c r="HQ389" s="5"/>
      <c r="HR389" s="5"/>
      <c r="HS389" s="5"/>
    </row>
    <row r="390" spans="1:227" s="6" customFormat="1" ht="19.5" customHeight="1">
      <c r="A390" s="74" t="s">
        <v>16</v>
      </c>
      <c r="B390" s="76"/>
      <c r="C390" s="67">
        <v>2027</v>
      </c>
      <c r="D390" s="16">
        <f t="shared" ref="D390:I390" si="166">D392</f>
        <v>6001.1</v>
      </c>
      <c r="E390" s="16">
        <f t="shared" si="166"/>
        <v>0</v>
      </c>
      <c r="F390" s="16">
        <f t="shared" si="166"/>
        <v>0</v>
      </c>
      <c r="G390" s="16">
        <f t="shared" si="166"/>
        <v>0</v>
      </c>
      <c r="H390" s="16">
        <f t="shared" si="166"/>
        <v>6001.1</v>
      </c>
      <c r="I390" s="16">
        <f t="shared" si="166"/>
        <v>0</v>
      </c>
      <c r="J390" s="40"/>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5"/>
      <c r="EV390" s="5"/>
      <c r="EW390" s="5"/>
      <c r="EX390" s="5"/>
      <c r="EY390" s="5"/>
      <c r="EZ390" s="5"/>
      <c r="FA390" s="5"/>
      <c r="FB390" s="5"/>
      <c r="FC390" s="5"/>
      <c r="FD390" s="5"/>
      <c r="FE390" s="5"/>
      <c r="FF390" s="5"/>
      <c r="FG390" s="5"/>
      <c r="FH390" s="5"/>
      <c r="FI390" s="5"/>
      <c r="FJ390" s="5"/>
      <c r="FK390" s="5"/>
      <c r="FL390" s="5"/>
      <c r="FM390" s="5"/>
      <c r="FN390" s="5"/>
      <c r="FO390" s="5"/>
      <c r="FP390" s="5"/>
      <c r="FQ390" s="5"/>
      <c r="FR390" s="5"/>
      <c r="FS390" s="5"/>
      <c r="FT390" s="5"/>
      <c r="FU390" s="5"/>
      <c r="FV390" s="5"/>
      <c r="FW390" s="5"/>
      <c r="FX390" s="5"/>
      <c r="FY390" s="5"/>
      <c r="FZ390" s="5"/>
      <c r="GA390" s="5"/>
      <c r="GB390" s="5"/>
      <c r="GC390" s="5"/>
      <c r="GD390" s="5"/>
      <c r="GE390" s="5"/>
      <c r="GF390" s="5"/>
      <c r="GG390" s="5"/>
      <c r="GH390" s="5"/>
      <c r="GI390" s="5"/>
      <c r="GJ390" s="5"/>
      <c r="GK390" s="5"/>
      <c r="GL390" s="5"/>
      <c r="GM390" s="5"/>
      <c r="GN390" s="5"/>
      <c r="GO390" s="5"/>
      <c r="GP390" s="5"/>
      <c r="GQ390" s="5"/>
      <c r="GR390" s="5"/>
      <c r="GS390" s="5"/>
      <c r="GT390" s="5"/>
      <c r="GU390" s="5"/>
      <c r="GV390" s="5"/>
      <c r="GW390" s="5"/>
      <c r="GX390" s="5"/>
      <c r="GY390" s="5"/>
      <c r="GZ390" s="5"/>
      <c r="HA390" s="5"/>
      <c r="HB390" s="5"/>
      <c r="HC390" s="5"/>
      <c r="HD390" s="5"/>
      <c r="HE390" s="5"/>
      <c r="HF390" s="5"/>
      <c r="HG390" s="5"/>
      <c r="HH390" s="5"/>
      <c r="HI390" s="5"/>
      <c r="HJ390" s="5"/>
      <c r="HK390" s="5"/>
      <c r="HL390" s="5"/>
      <c r="HM390" s="5"/>
      <c r="HN390" s="5"/>
      <c r="HO390" s="5"/>
      <c r="HP390" s="5"/>
      <c r="HQ390" s="5"/>
      <c r="HR390" s="5"/>
      <c r="HS390" s="5"/>
    </row>
    <row r="391" spans="1:227" s="6" customFormat="1" ht="28.5" customHeight="1">
      <c r="A391" s="75"/>
      <c r="B391" s="76"/>
      <c r="C391" s="67" t="s">
        <v>16</v>
      </c>
      <c r="D391" s="16">
        <f t="shared" ref="D391:I391" si="167">SUM(D390:D390)</f>
        <v>6001.1</v>
      </c>
      <c r="E391" s="16">
        <f t="shared" si="167"/>
        <v>0</v>
      </c>
      <c r="F391" s="16">
        <f t="shared" si="167"/>
        <v>0</v>
      </c>
      <c r="G391" s="16">
        <f t="shared" si="167"/>
        <v>0</v>
      </c>
      <c r="H391" s="16">
        <f t="shared" si="167"/>
        <v>6001.1</v>
      </c>
      <c r="I391" s="16">
        <f t="shared" si="167"/>
        <v>0</v>
      </c>
      <c r="J391" s="40"/>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c r="CV391" s="5"/>
      <c r="CW391" s="5"/>
      <c r="CX391" s="5"/>
      <c r="CY391" s="5"/>
      <c r="CZ391" s="5"/>
      <c r="DA391" s="5"/>
      <c r="DB391" s="5"/>
      <c r="DC391" s="5"/>
      <c r="DD391" s="5"/>
      <c r="DE391" s="5"/>
      <c r="DF391" s="5"/>
      <c r="DG391" s="5"/>
      <c r="DH391" s="5"/>
      <c r="DI391" s="5"/>
      <c r="DJ391" s="5"/>
      <c r="DK391" s="5"/>
      <c r="DL391" s="5"/>
      <c r="DM391" s="5"/>
      <c r="DN391" s="5"/>
      <c r="DO391" s="5"/>
      <c r="DP391" s="5"/>
      <c r="DQ391" s="5"/>
      <c r="DR391" s="5"/>
      <c r="DS391" s="5"/>
      <c r="DT391" s="5"/>
      <c r="DU391" s="5"/>
      <c r="DV391" s="5"/>
      <c r="DW391" s="5"/>
      <c r="DX391" s="5"/>
      <c r="DY391" s="5"/>
      <c r="DZ391" s="5"/>
      <c r="EA391" s="5"/>
      <c r="EB391" s="5"/>
      <c r="EC391" s="5"/>
      <c r="ED391" s="5"/>
      <c r="EE391" s="5"/>
      <c r="EF391" s="5"/>
      <c r="EG391" s="5"/>
      <c r="EH391" s="5"/>
      <c r="EI391" s="5"/>
      <c r="EJ391" s="5"/>
      <c r="EK391" s="5"/>
      <c r="EL391" s="5"/>
      <c r="EM391" s="5"/>
      <c r="EN391" s="5"/>
      <c r="EO391" s="5"/>
      <c r="EP391" s="5"/>
      <c r="EQ391" s="5"/>
      <c r="ER391" s="5"/>
      <c r="ES391" s="5"/>
      <c r="ET391" s="5"/>
      <c r="EU391" s="5"/>
      <c r="EV391" s="5"/>
      <c r="EW391" s="5"/>
      <c r="EX391" s="5"/>
      <c r="EY391" s="5"/>
      <c r="EZ391" s="5"/>
      <c r="FA391" s="5"/>
      <c r="FB391" s="5"/>
      <c r="FC391" s="5"/>
      <c r="FD391" s="5"/>
      <c r="FE391" s="5"/>
      <c r="FF391" s="5"/>
      <c r="FG391" s="5"/>
      <c r="FH391" s="5"/>
      <c r="FI391" s="5"/>
      <c r="FJ391" s="5"/>
      <c r="FK391" s="5"/>
      <c r="FL391" s="5"/>
      <c r="FM391" s="5"/>
      <c r="FN391" s="5"/>
      <c r="FO391" s="5"/>
      <c r="FP391" s="5"/>
      <c r="FQ391" s="5"/>
      <c r="FR391" s="5"/>
      <c r="FS391" s="5"/>
      <c r="FT391" s="5"/>
      <c r="FU391" s="5"/>
      <c r="FV391" s="5"/>
      <c r="FW391" s="5"/>
      <c r="FX391" s="5"/>
      <c r="FY391" s="5"/>
      <c r="FZ391" s="5"/>
      <c r="GA391" s="5"/>
      <c r="GB391" s="5"/>
      <c r="GC391" s="5"/>
      <c r="GD391" s="5"/>
      <c r="GE391" s="5"/>
      <c r="GF391" s="5"/>
      <c r="GG391" s="5"/>
      <c r="GH391" s="5"/>
      <c r="GI391" s="5"/>
      <c r="GJ391" s="5"/>
      <c r="GK391" s="5"/>
      <c r="GL391" s="5"/>
      <c r="GM391" s="5"/>
      <c r="GN391" s="5"/>
      <c r="GO391" s="5"/>
      <c r="GP391" s="5"/>
      <c r="GQ391" s="5"/>
      <c r="GR391" s="5"/>
      <c r="GS391" s="5"/>
      <c r="GT391" s="5"/>
      <c r="GU391" s="5"/>
      <c r="GV391" s="5"/>
      <c r="GW391" s="5"/>
      <c r="GX391" s="5"/>
      <c r="GY391" s="5"/>
      <c r="GZ391" s="5"/>
      <c r="HA391" s="5"/>
      <c r="HB391" s="5"/>
      <c r="HC391" s="5"/>
      <c r="HD391" s="5"/>
      <c r="HE391" s="5"/>
      <c r="HF391" s="5"/>
      <c r="HG391" s="5"/>
      <c r="HH391" s="5"/>
      <c r="HI391" s="5"/>
      <c r="HJ391" s="5"/>
      <c r="HK391" s="5"/>
      <c r="HL391" s="5"/>
      <c r="HM391" s="5"/>
      <c r="HN391" s="5"/>
      <c r="HO391" s="5"/>
      <c r="HP391" s="5"/>
      <c r="HQ391" s="5"/>
      <c r="HR391" s="5"/>
      <c r="HS391" s="5"/>
    </row>
    <row r="392" spans="1:227" s="6" customFormat="1" ht="21.75" customHeight="1">
      <c r="A392" s="70" t="s">
        <v>94</v>
      </c>
      <c r="B392" s="73"/>
      <c r="C392" s="68">
        <v>2027</v>
      </c>
      <c r="D392" s="15">
        <f t="shared" ref="D392" si="168">SUM(E392:I392)</f>
        <v>6001.1</v>
      </c>
      <c r="E392" s="15">
        <v>0</v>
      </c>
      <c r="F392" s="15">
        <v>0</v>
      </c>
      <c r="G392" s="15">
        <v>0</v>
      </c>
      <c r="H392" s="15">
        <v>6001.1</v>
      </c>
      <c r="I392" s="15">
        <v>0</v>
      </c>
      <c r="J392" s="42"/>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c r="DQ392" s="5"/>
      <c r="DR392" s="5"/>
      <c r="DS392" s="5"/>
      <c r="DT392" s="5"/>
      <c r="DU392" s="5"/>
      <c r="DV392" s="5"/>
      <c r="DW392" s="5"/>
      <c r="DX392" s="5"/>
      <c r="DY392" s="5"/>
      <c r="DZ392" s="5"/>
      <c r="EA392" s="5"/>
      <c r="EB392" s="5"/>
      <c r="EC392" s="5"/>
      <c r="ED392" s="5"/>
      <c r="EE392" s="5"/>
      <c r="EF392" s="5"/>
      <c r="EG392" s="5"/>
      <c r="EH392" s="5"/>
      <c r="EI392" s="5"/>
      <c r="EJ392" s="5"/>
      <c r="EK392" s="5"/>
      <c r="EL392" s="5"/>
      <c r="EM392" s="5"/>
      <c r="EN392" s="5"/>
      <c r="EO392" s="5"/>
      <c r="EP392" s="5"/>
      <c r="EQ392" s="5"/>
      <c r="ER392" s="5"/>
      <c r="ES392" s="5"/>
      <c r="ET392" s="5"/>
      <c r="EU392" s="5"/>
      <c r="EV392" s="5"/>
      <c r="EW392" s="5"/>
      <c r="EX392" s="5"/>
      <c r="EY392" s="5"/>
      <c r="EZ392" s="5"/>
      <c r="FA392" s="5"/>
      <c r="FB392" s="5"/>
      <c r="FC392" s="5"/>
      <c r="FD392" s="5"/>
      <c r="FE392" s="5"/>
      <c r="FF392" s="5"/>
      <c r="FG392" s="5"/>
      <c r="FH392" s="5"/>
      <c r="FI392" s="5"/>
      <c r="FJ392" s="5"/>
      <c r="FK392" s="5"/>
      <c r="FL392" s="5"/>
      <c r="FM392" s="5"/>
      <c r="FN392" s="5"/>
      <c r="FO392" s="5"/>
      <c r="FP392" s="5"/>
      <c r="FQ392" s="5"/>
      <c r="FR392" s="5"/>
      <c r="FS392" s="5"/>
      <c r="FT392" s="5"/>
      <c r="FU392" s="5"/>
      <c r="FV392" s="5"/>
      <c r="FW392" s="5"/>
      <c r="FX392" s="5"/>
      <c r="FY392" s="5"/>
      <c r="FZ392" s="5"/>
      <c r="GA392" s="5"/>
      <c r="GB392" s="5"/>
      <c r="GC392" s="5"/>
      <c r="GD392" s="5"/>
      <c r="GE392" s="5"/>
      <c r="GF392" s="5"/>
      <c r="GG392" s="5"/>
      <c r="GH392" s="5"/>
      <c r="GI392" s="5"/>
      <c r="GJ392" s="5"/>
      <c r="GK392" s="5"/>
      <c r="GL392" s="5"/>
      <c r="GM392" s="5"/>
      <c r="GN392" s="5"/>
      <c r="GO392" s="5"/>
      <c r="GP392" s="5"/>
      <c r="GQ392" s="5"/>
      <c r="GR392" s="5"/>
      <c r="GS392" s="5"/>
      <c r="GT392" s="5"/>
      <c r="GU392" s="5"/>
      <c r="GV392" s="5"/>
      <c r="GW392" s="5"/>
      <c r="GX392" s="5"/>
      <c r="GY392" s="5"/>
      <c r="GZ392" s="5"/>
      <c r="HA392" s="5"/>
      <c r="HB392" s="5"/>
      <c r="HC392" s="5"/>
      <c r="HD392" s="5"/>
      <c r="HE392" s="5"/>
      <c r="HF392" s="5"/>
      <c r="HG392" s="5"/>
      <c r="HH392" s="5"/>
      <c r="HI392" s="5"/>
      <c r="HJ392" s="5"/>
      <c r="HK392" s="5"/>
      <c r="HL392" s="5"/>
      <c r="HM392" s="5"/>
      <c r="HN392" s="5"/>
      <c r="HO392" s="5"/>
      <c r="HP392" s="5"/>
      <c r="HQ392" s="5"/>
      <c r="HR392" s="5"/>
      <c r="HS392" s="5"/>
    </row>
    <row r="393" spans="1:227" s="6" customFormat="1" ht="33.75" customHeight="1">
      <c r="A393" s="72"/>
      <c r="B393" s="73"/>
      <c r="C393" s="68" t="s">
        <v>16</v>
      </c>
      <c r="D393" s="15">
        <f t="shared" ref="D393:I393" si="169">SUM(D392:D392)</f>
        <v>6001.1</v>
      </c>
      <c r="E393" s="15">
        <f t="shared" si="169"/>
        <v>0</v>
      </c>
      <c r="F393" s="15">
        <f t="shared" si="169"/>
        <v>0</v>
      </c>
      <c r="G393" s="15">
        <f t="shared" si="169"/>
        <v>0</v>
      </c>
      <c r="H393" s="15">
        <f t="shared" si="169"/>
        <v>6001.1</v>
      </c>
      <c r="I393" s="15">
        <f t="shared" si="169"/>
        <v>0</v>
      </c>
      <c r="J393" s="42"/>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c r="DQ393" s="5"/>
      <c r="DR393" s="5"/>
      <c r="DS393" s="5"/>
      <c r="DT393" s="5"/>
      <c r="DU393" s="5"/>
      <c r="DV393" s="5"/>
      <c r="DW393" s="5"/>
      <c r="DX393" s="5"/>
      <c r="DY393" s="5"/>
      <c r="DZ393" s="5"/>
      <c r="EA393" s="5"/>
      <c r="EB393" s="5"/>
      <c r="EC393" s="5"/>
      <c r="ED393" s="5"/>
      <c r="EE393" s="5"/>
      <c r="EF393" s="5"/>
      <c r="EG393" s="5"/>
      <c r="EH393" s="5"/>
      <c r="EI393" s="5"/>
      <c r="EJ393" s="5"/>
      <c r="EK393" s="5"/>
      <c r="EL393" s="5"/>
      <c r="EM393" s="5"/>
      <c r="EN393" s="5"/>
      <c r="EO393" s="5"/>
      <c r="EP393" s="5"/>
      <c r="EQ393" s="5"/>
      <c r="ER393" s="5"/>
      <c r="ES393" s="5"/>
      <c r="ET393" s="5"/>
      <c r="EU393" s="5"/>
      <c r="EV393" s="5"/>
      <c r="EW393" s="5"/>
      <c r="EX393" s="5"/>
      <c r="EY393" s="5"/>
      <c r="EZ393" s="5"/>
      <c r="FA393" s="5"/>
      <c r="FB393" s="5"/>
      <c r="FC393" s="5"/>
      <c r="FD393" s="5"/>
      <c r="FE393" s="5"/>
      <c r="FF393" s="5"/>
      <c r="FG393" s="5"/>
      <c r="FH393" s="5"/>
      <c r="FI393" s="5"/>
      <c r="FJ393" s="5"/>
      <c r="FK393" s="5"/>
      <c r="FL393" s="5"/>
      <c r="FM393" s="5"/>
      <c r="FN393" s="5"/>
      <c r="FO393" s="5"/>
      <c r="FP393" s="5"/>
      <c r="FQ393" s="5"/>
      <c r="FR393" s="5"/>
      <c r="FS393" s="5"/>
      <c r="FT393" s="5"/>
      <c r="FU393" s="5"/>
      <c r="FV393" s="5"/>
      <c r="FW393" s="5"/>
      <c r="FX393" s="5"/>
      <c r="FY393" s="5"/>
      <c r="FZ393" s="5"/>
      <c r="GA393" s="5"/>
      <c r="GB393" s="5"/>
      <c r="GC393" s="5"/>
      <c r="GD393" s="5"/>
      <c r="GE393" s="5"/>
      <c r="GF393" s="5"/>
      <c r="GG393" s="5"/>
      <c r="GH393" s="5"/>
      <c r="GI393" s="5"/>
      <c r="GJ393" s="5"/>
      <c r="GK393" s="5"/>
      <c r="GL393" s="5"/>
      <c r="GM393" s="5"/>
      <c r="GN393" s="5"/>
      <c r="GO393" s="5"/>
      <c r="GP393" s="5"/>
      <c r="GQ393" s="5"/>
      <c r="GR393" s="5"/>
      <c r="GS393" s="5"/>
      <c r="GT393" s="5"/>
      <c r="GU393" s="5"/>
      <c r="GV393" s="5"/>
      <c r="GW393" s="5"/>
      <c r="GX393" s="5"/>
      <c r="GY393" s="5"/>
      <c r="GZ393" s="5"/>
      <c r="HA393" s="5"/>
      <c r="HB393" s="5"/>
      <c r="HC393" s="5"/>
      <c r="HD393" s="5"/>
      <c r="HE393" s="5"/>
      <c r="HF393" s="5"/>
      <c r="HG393" s="5"/>
      <c r="HH393" s="5"/>
      <c r="HI393" s="5"/>
      <c r="HJ393" s="5"/>
      <c r="HK393" s="5"/>
      <c r="HL393" s="5"/>
      <c r="HM393" s="5"/>
      <c r="HN393" s="5"/>
      <c r="HO393" s="5"/>
      <c r="HP393" s="5"/>
      <c r="HQ393" s="5"/>
      <c r="HR393" s="5"/>
      <c r="HS393" s="5"/>
    </row>
  </sheetData>
  <mergeCells count="188">
    <mergeCell ref="F5:I5"/>
    <mergeCell ref="A11:A12"/>
    <mergeCell ref="B11:B12"/>
    <mergeCell ref="C11:C12"/>
    <mergeCell ref="D11:I11"/>
    <mergeCell ref="A33:A37"/>
    <mergeCell ref="B33:B37"/>
    <mergeCell ref="A38:A42"/>
    <mergeCell ref="B38:B42"/>
    <mergeCell ref="H6:I6"/>
    <mergeCell ref="A43:A44"/>
    <mergeCell ref="B43:B44"/>
    <mergeCell ref="A14:A21"/>
    <mergeCell ref="B14:B21"/>
    <mergeCell ref="A23:A27"/>
    <mergeCell ref="B23:B27"/>
    <mergeCell ref="A28:A32"/>
    <mergeCell ref="B28:B32"/>
    <mergeCell ref="A51:A53"/>
    <mergeCell ref="B51:B53"/>
    <mergeCell ref="A54:A56"/>
    <mergeCell ref="B54:B56"/>
    <mergeCell ref="A57:A59"/>
    <mergeCell ref="B57:B59"/>
    <mergeCell ref="A45:A46"/>
    <mergeCell ref="B45:B46"/>
    <mergeCell ref="A47:A48"/>
    <mergeCell ref="B47:B48"/>
    <mergeCell ref="A49:A50"/>
    <mergeCell ref="B49:B50"/>
    <mergeCell ref="A69:A71"/>
    <mergeCell ref="B69:B71"/>
    <mergeCell ref="A72:A74"/>
    <mergeCell ref="B72:B74"/>
    <mergeCell ref="A75:A77"/>
    <mergeCell ref="B75:B77"/>
    <mergeCell ref="A60:A62"/>
    <mergeCell ref="B60:B62"/>
    <mergeCell ref="A63:A65"/>
    <mergeCell ref="B63:B65"/>
    <mergeCell ref="A66:A68"/>
    <mergeCell ref="B66:B68"/>
    <mergeCell ref="A87:A89"/>
    <mergeCell ref="B87:B89"/>
    <mergeCell ref="A90:A92"/>
    <mergeCell ref="B90:B92"/>
    <mergeCell ref="A93:A95"/>
    <mergeCell ref="B93:B95"/>
    <mergeCell ref="A78:A80"/>
    <mergeCell ref="B78:B80"/>
    <mergeCell ref="A81:A83"/>
    <mergeCell ref="B81:B83"/>
    <mergeCell ref="A84:A86"/>
    <mergeCell ref="B84:B86"/>
    <mergeCell ref="A110:A114"/>
    <mergeCell ref="B110:B114"/>
    <mergeCell ref="A115:A117"/>
    <mergeCell ref="B115:B117"/>
    <mergeCell ref="A118:A120"/>
    <mergeCell ref="B118:B120"/>
    <mergeCell ref="A96:A98"/>
    <mergeCell ref="B96:B98"/>
    <mergeCell ref="A99:A104"/>
    <mergeCell ref="B99:B104"/>
    <mergeCell ref="A105:A109"/>
    <mergeCell ref="B105:B109"/>
    <mergeCell ref="A131:A133"/>
    <mergeCell ref="B131:B133"/>
    <mergeCell ref="A134:A135"/>
    <mergeCell ref="B134:B135"/>
    <mergeCell ref="A136:A137"/>
    <mergeCell ref="B136:B137"/>
    <mergeCell ref="A121:A124"/>
    <mergeCell ref="B121:B124"/>
    <mergeCell ref="A125:A127"/>
    <mergeCell ref="B125:B127"/>
    <mergeCell ref="A128:A130"/>
    <mergeCell ref="B128:B130"/>
    <mergeCell ref="A148:A149"/>
    <mergeCell ref="B148:B149"/>
    <mergeCell ref="A151:A158"/>
    <mergeCell ref="B151:B158"/>
    <mergeCell ref="A160:A167"/>
    <mergeCell ref="B160:B167"/>
    <mergeCell ref="A138:A141"/>
    <mergeCell ref="B138:B141"/>
    <mergeCell ref="A142:A145"/>
    <mergeCell ref="B142:B145"/>
    <mergeCell ref="A146:A147"/>
    <mergeCell ref="B146:B147"/>
    <mergeCell ref="A192:A195"/>
    <mergeCell ref="B192:B195"/>
    <mergeCell ref="A196:A203"/>
    <mergeCell ref="B196:B203"/>
    <mergeCell ref="A204:A209"/>
    <mergeCell ref="B204:B209"/>
    <mergeCell ref="A168:A175"/>
    <mergeCell ref="B168:B175"/>
    <mergeCell ref="A176:A183"/>
    <mergeCell ref="B176:B183"/>
    <mergeCell ref="A184:A191"/>
    <mergeCell ref="B184:B191"/>
    <mergeCell ref="A218:A220"/>
    <mergeCell ref="B218:B220"/>
    <mergeCell ref="A221:A223"/>
    <mergeCell ref="B221:B223"/>
    <mergeCell ref="A224:A229"/>
    <mergeCell ref="B224:B229"/>
    <mergeCell ref="A210:A211"/>
    <mergeCell ref="B210:B211"/>
    <mergeCell ref="A212:A214"/>
    <mergeCell ref="B212:B214"/>
    <mergeCell ref="A215:A217"/>
    <mergeCell ref="B215:B217"/>
    <mergeCell ref="A239:I239"/>
    <mergeCell ref="A240:A247"/>
    <mergeCell ref="B240:B247"/>
    <mergeCell ref="A248:A255"/>
    <mergeCell ref="B248:B255"/>
    <mergeCell ref="A256:A258"/>
    <mergeCell ref="B256:B258"/>
    <mergeCell ref="A230:A234"/>
    <mergeCell ref="B230:B234"/>
    <mergeCell ref="A235:A236"/>
    <mergeCell ref="B235:B236"/>
    <mergeCell ref="A237:A238"/>
    <mergeCell ref="B237:B238"/>
    <mergeCell ref="A281:A286"/>
    <mergeCell ref="B281:B286"/>
    <mergeCell ref="A287:A292"/>
    <mergeCell ref="B287:B292"/>
    <mergeCell ref="A293:A295"/>
    <mergeCell ref="B293:B295"/>
    <mergeCell ref="A259:A262"/>
    <mergeCell ref="B259:B262"/>
    <mergeCell ref="A264:A271"/>
    <mergeCell ref="B264:B271"/>
    <mergeCell ref="A272:A279"/>
    <mergeCell ref="B272:B279"/>
    <mergeCell ref="A304:A305"/>
    <mergeCell ref="B304:B305"/>
    <mergeCell ref="A306:A307"/>
    <mergeCell ref="B306:B307"/>
    <mergeCell ref="A308:I308"/>
    <mergeCell ref="A309:A313"/>
    <mergeCell ref="B309:B313"/>
    <mergeCell ref="A296:A299"/>
    <mergeCell ref="B296:B299"/>
    <mergeCell ref="A300:A301"/>
    <mergeCell ref="B300:B301"/>
    <mergeCell ref="A302:A303"/>
    <mergeCell ref="B302:B303"/>
    <mergeCell ref="A331:A338"/>
    <mergeCell ref="B331:B338"/>
    <mergeCell ref="A339:A344"/>
    <mergeCell ref="B339:B344"/>
    <mergeCell ref="A345:A346"/>
    <mergeCell ref="B345:B346"/>
    <mergeCell ref="A314:A318"/>
    <mergeCell ref="B314:B318"/>
    <mergeCell ref="A319:A321"/>
    <mergeCell ref="B319:B321"/>
    <mergeCell ref="A323:A330"/>
    <mergeCell ref="B323:B330"/>
    <mergeCell ref="A355:A358"/>
    <mergeCell ref="B355:B358"/>
    <mergeCell ref="A359:A361"/>
    <mergeCell ref="B359:B361"/>
    <mergeCell ref="A362:A365"/>
    <mergeCell ref="B362:B365"/>
    <mergeCell ref="A347:A348"/>
    <mergeCell ref="B347:B348"/>
    <mergeCell ref="A349:A351"/>
    <mergeCell ref="B349:B351"/>
    <mergeCell ref="A352:A353"/>
    <mergeCell ref="B352:B353"/>
    <mergeCell ref="A381:A388"/>
    <mergeCell ref="B381:B388"/>
    <mergeCell ref="A390:A391"/>
    <mergeCell ref="B390:B391"/>
    <mergeCell ref="A392:A393"/>
    <mergeCell ref="B392:B393"/>
    <mergeCell ref="A366:A368"/>
    <mergeCell ref="B366:B368"/>
    <mergeCell ref="A369:A371"/>
    <mergeCell ref="B369:B371"/>
    <mergeCell ref="A373:A380"/>
    <mergeCell ref="B373:B380"/>
  </mergeCells>
  <hyperlinks>
    <hyperlink ref="I2" location="sub_1000" display="sub_1000"/>
  </hyperlinks>
  <pageMargins left="0.70866141732283472" right="0.70866141732283472" top="0.94488188976377963" bottom="0.55118110236220474" header="0.31496062992125984" footer="0.31496062992125984"/>
  <pageSetup paperSize="9" scale="72" fitToHeight="0" orientation="landscape" r:id="rId1"/>
  <rowBreaks count="13" manualBreakCount="13">
    <brk id="21" max="8" man="1"/>
    <brk id="50" max="8" man="1"/>
    <brk id="80" max="8" man="1"/>
    <brk id="109" max="8" man="1"/>
    <brk id="137" max="8" man="1"/>
    <brk id="167" max="8" man="1"/>
    <brk id="203" max="8" man="1"/>
    <brk id="223" max="8" man="1"/>
    <brk id="247" max="8" man="1"/>
    <brk id="279" max="8" man="1"/>
    <brk id="307" max="8" man="1"/>
    <brk id="338" max="8" man="1"/>
    <brk id="371" max="8" man="1"/>
  </rowBreaks>
  <ignoredErrors>
    <ignoredError sqref="D37 D42 D44 D46 D77 D80 D83 D117 D130 D136 D148 D175 D183 D191 D195 D203 D209 D214 D217 D220 D223 D229 D247 D255 D258 D271 D286 D292 D299 D301 D306 D313 D318 D338 D344 D346 D348 D351 D358 D361 D365 D368 E242:I242 D392 D48:D4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№3 к МП</vt:lpstr>
      <vt:lpstr>'Приложение №3 к МП'!Область_печати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2026-02-06T08:11:00Z</dcterms:modified>
</cp:coreProperties>
</file>