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1430"/>
  </bookViews>
  <sheets>
    <sheet name="Приложение №3 к МП" sheetId="30" r:id="rId1"/>
  </sheets>
  <definedNames>
    <definedName name="APPT" localSheetId="0">#REF!</definedName>
    <definedName name="APPT">#REF!</definedName>
    <definedName name="BPYM" localSheetId="0">#REF!</definedName>
    <definedName name="BPYM">#REF!</definedName>
    <definedName name="ERT" localSheetId="0">#REF!</definedName>
    <definedName name="ERT">#REF!</definedName>
    <definedName name="FDC" localSheetId="0">#REF!</definedName>
    <definedName name="FDC">#REF!</definedName>
    <definedName name="FIO" localSheetId="0">#REF!</definedName>
    <definedName name="FIO">#REF!</definedName>
    <definedName name="ghj" localSheetId="0">#REF!</definedName>
    <definedName name="ghj">#REF!</definedName>
    <definedName name="HHHH" localSheetId="0">#REF!</definedName>
    <definedName name="HHHH">#REF!</definedName>
    <definedName name="KLO" localSheetId="0">#REF!</definedName>
    <definedName name="KLO">#REF!</definedName>
    <definedName name="mnb" localSheetId="0">#REF!</definedName>
    <definedName name="mnb">#REF!</definedName>
    <definedName name="poi" localSheetId="0">#REF!</definedName>
    <definedName name="poi">#REF!</definedName>
    <definedName name="rere" localSheetId="0">#REF!</definedName>
    <definedName name="rere">#REF!</definedName>
    <definedName name="SIGN" localSheetId="0">#REF!</definedName>
    <definedName name="SIGN">#REF!</definedName>
    <definedName name="vbh" localSheetId="0">#REF!</definedName>
    <definedName name="vbh">#REF!</definedName>
    <definedName name="куку" localSheetId="0">#REF!</definedName>
    <definedName name="куку">#REF!</definedName>
    <definedName name="МИХ" localSheetId="0">#REF!</definedName>
    <definedName name="МИХ">#REF!</definedName>
    <definedName name="НОВ" localSheetId="0">#REF!</definedName>
    <definedName name="НОВ">#REF!</definedName>
    <definedName name="_xlnm.Print_Area" localSheetId="0">'Приложение №3 к МП'!$A$1:$I$415</definedName>
    <definedName name="ООО" localSheetId="0">#REF!</definedName>
    <definedName name="ООО">#REF!</definedName>
    <definedName name="ПР" localSheetId="0">#REF!</definedName>
    <definedName name="ПР">#REF!</definedName>
    <definedName name="ПРИЛ" localSheetId="0">#REF!</definedName>
    <definedName name="ПРИЛ">#REF!</definedName>
    <definedName name="про" localSheetId="0">#REF!</definedName>
    <definedName name="про">#REF!</definedName>
    <definedName name="ТАН" localSheetId="0">#REF!</definedName>
    <definedName name="ТАН">#REF!</definedName>
    <definedName name="таня" localSheetId="0">#REF!</definedName>
    <definedName name="таня">#REF!</definedName>
    <definedName name="ФВЫ" localSheetId="0">#REF!</definedName>
    <definedName name="ФВЫ">#REF!</definedName>
    <definedName name="щшг" localSheetId="0">#REF!</definedName>
    <definedName name="щшг">#REF!</definedName>
    <definedName name="ъэю" localSheetId="0">#REF!</definedName>
    <definedName name="ъэю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5" i="30"/>
  <c r="I415"/>
  <c r="H415"/>
  <c r="G415"/>
  <c r="F415"/>
  <c r="E415"/>
  <c r="D414"/>
  <c r="D413"/>
  <c r="D406" s="1"/>
  <c r="D412"/>
  <c r="D411"/>
  <c r="D410"/>
  <c r="D409"/>
  <c r="F408"/>
  <c r="I407"/>
  <c r="H407"/>
  <c r="G407"/>
  <c r="F407"/>
  <c r="E407"/>
  <c r="D407"/>
  <c r="I406"/>
  <c r="H406"/>
  <c r="G406"/>
  <c r="F406"/>
  <c r="E406"/>
  <c r="I405"/>
  <c r="H405"/>
  <c r="G405"/>
  <c r="F405"/>
  <c r="E405"/>
  <c r="D405"/>
  <c r="I404"/>
  <c r="H404"/>
  <c r="G404"/>
  <c r="F404"/>
  <c r="E404"/>
  <c r="D404"/>
  <c r="I403"/>
  <c r="H403"/>
  <c r="G403"/>
  <c r="F403"/>
  <c r="E403"/>
  <c r="D403"/>
  <c r="I402"/>
  <c r="I408" s="1"/>
  <c r="H402"/>
  <c r="H408" s="1"/>
  <c r="G402"/>
  <c r="G408" s="1"/>
  <c r="F402"/>
  <c r="E402"/>
  <c r="E408" s="1"/>
  <c r="I400"/>
  <c r="H400"/>
  <c r="G400"/>
  <c r="F400"/>
  <c r="E400"/>
  <c r="D400"/>
  <c r="D399"/>
  <c r="D398"/>
  <c r="I397"/>
  <c r="H397"/>
  <c r="G397"/>
  <c r="F397"/>
  <c r="E397"/>
  <c r="D397"/>
  <c r="D396"/>
  <c r="D395"/>
  <c r="I394"/>
  <c r="H394"/>
  <c r="G394"/>
  <c r="F394"/>
  <c r="E394"/>
  <c r="D393"/>
  <c r="D392"/>
  <c r="H391"/>
  <c r="D391"/>
  <c r="D394" s="1"/>
  <c r="H390"/>
  <c r="D390" s="1"/>
  <c r="D389"/>
  <c r="I388"/>
  <c r="H388"/>
  <c r="G388"/>
  <c r="F388"/>
  <c r="E388"/>
  <c r="D388"/>
  <c r="D387"/>
  <c r="D386"/>
  <c r="I384"/>
  <c r="H384"/>
  <c r="G384"/>
  <c r="F384"/>
  <c r="D384" s="1"/>
  <c r="E384"/>
  <c r="I383"/>
  <c r="H383"/>
  <c r="G383"/>
  <c r="F383"/>
  <c r="E383"/>
  <c r="D383" s="1"/>
  <c r="I382"/>
  <c r="H382"/>
  <c r="G382"/>
  <c r="F382"/>
  <c r="D382" s="1"/>
  <c r="E382"/>
  <c r="I381"/>
  <c r="I385" s="1"/>
  <c r="H381"/>
  <c r="H385" s="1"/>
  <c r="G381"/>
  <c r="F381"/>
  <c r="E381"/>
  <c r="D381" s="1"/>
  <c r="I380"/>
  <c r="H380"/>
  <c r="G380"/>
  <c r="G385" s="1"/>
  <c r="F380"/>
  <c r="F385" s="1"/>
  <c r="E380"/>
  <c r="I378"/>
  <c r="H378"/>
  <c r="F378"/>
  <c r="E378"/>
  <c r="D376"/>
  <c r="H375"/>
  <c r="G375"/>
  <c r="I374"/>
  <c r="G374"/>
  <c r="F374"/>
  <c r="E374"/>
  <c r="D372"/>
  <c r="H371"/>
  <c r="D371" s="1"/>
  <c r="D374" s="1"/>
  <c r="I370"/>
  <c r="H370"/>
  <c r="G370"/>
  <c r="F370"/>
  <c r="E370"/>
  <c r="D370"/>
  <c r="D369"/>
  <c r="I368"/>
  <c r="H368"/>
  <c r="G368"/>
  <c r="F368"/>
  <c r="E368"/>
  <c r="D367"/>
  <c r="D368" s="1"/>
  <c r="I366"/>
  <c r="G366"/>
  <c r="F366"/>
  <c r="E366"/>
  <c r="D365"/>
  <c r="H364"/>
  <c r="D363"/>
  <c r="D362"/>
  <c r="D361"/>
  <c r="D360"/>
  <c r="I359"/>
  <c r="G359"/>
  <c r="F359"/>
  <c r="E359"/>
  <c r="D358"/>
  <c r="D351" s="1"/>
  <c r="D357"/>
  <c r="H356"/>
  <c r="H359" s="1"/>
  <c r="D356"/>
  <c r="D355"/>
  <c r="D354"/>
  <c r="D353"/>
  <c r="D359" s="1"/>
  <c r="I351"/>
  <c r="H351"/>
  <c r="G351"/>
  <c r="F351"/>
  <c r="E351"/>
  <c r="I350"/>
  <c r="H350"/>
  <c r="G350"/>
  <c r="F350"/>
  <c r="E350"/>
  <c r="D350"/>
  <c r="I349"/>
  <c r="F349"/>
  <c r="E349"/>
  <c r="I348"/>
  <c r="H348"/>
  <c r="G348"/>
  <c r="F348"/>
  <c r="E348"/>
  <c r="I347"/>
  <c r="H347"/>
  <c r="G347"/>
  <c r="F347"/>
  <c r="E347"/>
  <c r="I346"/>
  <c r="I352" s="1"/>
  <c r="H346"/>
  <c r="G346"/>
  <c r="F346"/>
  <c r="F352" s="1"/>
  <c r="E346"/>
  <c r="E352" s="1"/>
  <c r="D346"/>
  <c r="I344"/>
  <c r="G344"/>
  <c r="F344"/>
  <c r="E344"/>
  <c r="D343"/>
  <c r="D342"/>
  <c r="H341"/>
  <c r="H344" s="1"/>
  <c r="D340"/>
  <c r="I339"/>
  <c r="H339"/>
  <c r="G339"/>
  <c r="F339"/>
  <c r="E339"/>
  <c r="D336"/>
  <c r="D335"/>
  <c r="D334"/>
  <c r="D327" s="1"/>
  <c r="D333"/>
  <c r="D339" s="1"/>
  <c r="I331"/>
  <c r="H331"/>
  <c r="G331"/>
  <c r="F331"/>
  <c r="E331"/>
  <c r="D331" s="1"/>
  <c r="I330"/>
  <c r="H330"/>
  <c r="G330"/>
  <c r="F330"/>
  <c r="E330"/>
  <c r="I329"/>
  <c r="H329"/>
  <c r="G329"/>
  <c r="F329"/>
  <c r="E329"/>
  <c r="D329" s="1"/>
  <c r="I328"/>
  <c r="H328"/>
  <c r="G328"/>
  <c r="F328"/>
  <c r="E328"/>
  <c r="D328"/>
  <c r="I327"/>
  <c r="H327"/>
  <c r="G327"/>
  <c r="F327"/>
  <c r="E327"/>
  <c r="I326"/>
  <c r="I332" s="1"/>
  <c r="H326"/>
  <c r="H332" s="1"/>
  <c r="G326"/>
  <c r="F326"/>
  <c r="F332" s="1"/>
  <c r="E326"/>
  <c r="E332" s="1"/>
  <c r="I324"/>
  <c r="H324"/>
  <c r="F324"/>
  <c r="E324"/>
  <c r="G323"/>
  <c r="G324" s="1"/>
  <c r="I322"/>
  <c r="H322"/>
  <c r="F322"/>
  <c r="E322"/>
  <c r="G321"/>
  <c r="G322" s="1"/>
  <c r="I320"/>
  <c r="H320"/>
  <c r="G320"/>
  <c r="F320"/>
  <c r="E320"/>
  <c r="D320"/>
  <c r="D319"/>
  <c r="I318"/>
  <c r="H318"/>
  <c r="G318"/>
  <c r="F318"/>
  <c r="E318"/>
  <c r="D318"/>
  <c r="D317"/>
  <c r="I316"/>
  <c r="H316"/>
  <c r="G316"/>
  <c r="F316"/>
  <c r="E316"/>
  <c r="D315"/>
  <c r="D298" s="1"/>
  <c r="D314"/>
  <c r="D313"/>
  <c r="I312"/>
  <c r="H312"/>
  <c r="G312"/>
  <c r="F312"/>
  <c r="E312"/>
  <c r="D312"/>
  <c r="D311"/>
  <c r="D297" s="1"/>
  <c r="D310"/>
  <c r="I309"/>
  <c r="H309"/>
  <c r="G309"/>
  <c r="F309"/>
  <c r="E309"/>
  <c r="D308"/>
  <c r="D307"/>
  <c r="H306"/>
  <c r="D306"/>
  <c r="D309" s="1"/>
  <c r="D305"/>
  <c r="D304"/>
  <c r="D303"/>
  <c r="I302"/>
  <c r="I301"/>
  <c r="H301"/>
  <c r="G301"/>
  <c r="F301"/>
  <c r="E301"/>
  <c r="I300"/>
  <c r="H300"/>
  <c r="G300"/>
  <c r="F300"/>
  <c r="E300"/>
  <c r="D300" s="1"/>
  <c r="I299"/>
  <c r="H299"/>
  <c r="G299"/>
  <c r="F299"/>
  <c r="E299"/>
  <c r="D299" s="1"/>
  <c r="I298"/>
  <c r="H298"/>
  <c r="G298"/>
  <c r="F298"/>
  <c r="E298"/>
  <c r="I297"/>
  <c r="H297"/>
  <c r="G297"/>
  <c r="F297"/>
  <c r="E297"/>
  <c r="I296"/>
  <c r="H296"/>
  <c r="H302" s="1"/>
  <c r="G296"/>
  <c r="F296"/>
  <c r="F302" s="1"/>
  <c r="E296"/>
  <c r="E302" s="1"/>
  <c r="D296"/>
  <c r="I294"/>
  <c r="H294"/>
  <c r="G294"/>
  <c r="G287" s="1"/>
  <c r="F294"/>
  <c r="E294"/>
  <c r="D293"/>
  <c r="D286" s="1"/>
  <c r="D292"/>
  <c r="D285" s="1"/>
  <c r="D291"/>
  <c r="D290"/>
  <c r="D289"/>
  <c r="D282" s="1"/>
  <c r="D288"/>
  <c r="D294" s="1"/>
  <c r="I287"/>
  <c r="H287"/>
  <c r="F287"/>
  <c r="E287"/>
  <c r="I286"/>
  <c r="H286"/>
  <c r="G286"/>
  <c r="F286"/>
  <c r="E286"/>
  <c r="I285"/>
  <c r="H285"/>
  <c r="G285"/>
  <c r="G170" s="1"/>
  <c r="F285"/>
  <c r="E285"/>
  <c r="I284"/>
  <c r="I169" s="1"/>
  <c r="H284"/>
  <c r="G284"/>
  <c r="F284"/>
  <c r="E284"/>
  <c r="E169" s="1"/>
  <c r="D284"/>
  <c r="I283"/>
  <c r="H283"/>
  <c r="G283"/>
  <c r="G168" s="1"/>
  <c r="F283"/>
  <c r="E283"/>
  <c r="D283"/>
  <c r="I282"/>
  <c r="H282"/>
  <c r="G282"/>
  <c r="F282"/>
  <c r="E282"/>
  <c r="I281"/>
  <c r="H281"/>
  <c r="G281"/>
  <c r="F281"/>
  <c r="E281"/>
  <c r="I279"/>
  <c r="H279"/>
  <c r="G279"/>
  <c r="F279"/>
  <c r="E279"/>
  <c r="D278"/>
  <c r="D277"/>
  <c r="D276"/>
  <c r="D279" s="1"/>
  <c r="I275"/>
  <c r="H275"/>
  <c r="G275"/>
  <c r="F275"/>
  <c r="E275"/>
  <c r="D274"/>
  <c r="D273"/>
  <c r="I272"/>
  <c r="G272"/>
  <c r="F272"/>
  <c r="E272"/>
  <c r="H271"/>
  <c r="D271"/>
  <c r="H270"/>
  <c r="D270" s="1"/>
  <c r="H269"/>
  <c r="H272" s="1"/>
  <c r="D269"/>
  <c r="D268"/>
  <c r="D267"/>
  <c r="D266"/>
  <c r="I264"/>
  <c r="H264"/>
  <c r="G264"/>
  <c r="F264"/>
  <c r="E264"/>
  <c r="I263"/>
  <c r="H263"/>
  <c r="G263"/>
  <c r="F263"/>
  <c r="E263"/>
  <c r="D263" s="1"/>
  <c r="I262"/>
  <c r="H262"/>
  <c r="G262"/>
  <c r="F262"/>
  <c r="D262" s="1"/>
  <c r="E262"/>
  <c r="I261"/>
  <c r="H261"/>
  <c r="G261"/>
  <c r="F261"/>
  <c r="E261"/>
  <c r="D261" s="1"/>
  <c r="I260"/>
  <c r="H260"/>
  <c r="G260"/>
  <c r="F260"/>
  <c r="E260"/>
  <c r="D260"/>
  <c r="I259"/>
  <c r="I265" s="1"/>
  <c r="H259"/>
  <c r="H265" s="1"/>
  <c r="G259"/>
  <c r="F259"/>
  <c r="F265" s="1"/>
  <c r="E259"/>
  <c r="E265" s="1"/>
  <c r="I257"/>
  <c r="H257"/>
  <c r="G257"/>
  <c r="F257"/>
  <c r="E257"/>
  <c r="D256"/>
  <c r="D255"/>
  <c r="G254"/>
  <c r="D254"/>
  <c r="I253"/>
  <c r="H253"/>
  <c r="F253"/>
  <c r="E253"/>
  <c r="D252"/>
  <c r="D251"/>
  <c r="G250"/>
  <c r="I249"/>
  <c r="H249"/>
  <c r="G249"/>
  <c r="F249"/>
  <c r="E249"/>
  <c r="D248"/>
  <c r="D247"/>
  <c r="G246"/>
  <c r="D246" s="1"/>
  <c r="D245"/>
  <c r="D244"/>
  <c r="D243"/>
  <c r="I242"/>
  <c r="H242"/>
  <c r="G242"/>
  <c r="F242"/>
  <c r="E242"/>
  <c r="D241"/>
  <c r="D240"/>
  <c r="D239"/>
  <c r="D238"/>
  <c r="D242" s="1"/>
  <c r="D237"/>
  <c r="D236"/>
  <c r="I235"/>
  <c r="H235"/>
  <c r="G235"/>
  <c r="F235"/>
  <c r="E235"/>
  <c r="D235"/>
  <c r="D234"/>
  <c r="D233"/>
  <c r="I232"/>
  <c r="H232"/>
  <c r="G232"/>
  <c r="F232"/>
  <c r="E232"/>
  <c r="D232"/>
  <c r="D231"/>
  <c r="D230"/>
  <c r="I229"/>
  <c r="H229"/>
  <c r="G229"/>
  <c r="F229"/>
  <c r="E229"/>
  <c r="D229"/>
  <c r="D228"/>
  <c r="D227"/>
  <c r="I226"/>
  <c r="H226"/>
  <c r="G226"/>
  <c r="F226"/>
  <c r="E226"/>
  <c r="D226"/>
  <c r="D225"/>
  <c r="D224"/>
  <c r="I223"/>
  <c r="H223"/>
  <c r="G223"/>
  <c r="F223"/>
  <c r="E223"/>
  <c r="D223"/>
  <c r="D222"/>
  <c r="D221"/>
  <c r="D220"/>
  <c r="I219"/>
  <c r="H219"/>
  <c r="G219"/>
  <c r="F219"/>
  <c r="E219"/>
  <c r="D218"/>
  <c r="D217"/>
  <c r="D216"/>
  <c r="D215"/>
  <c r="D214"/>
  <c r="D213"/>
  <c r="I212"/>
  <c r="H212"/>
  <c r="G212"/>
  <c r="F212"/>
  <c r="E212"/>
  <c r="D211"/>
  <c r="D210"/>
  <c r="D209"/>
  <c r="D208"/>
  <c r="D212" s="1"/>
  <c r="D207"/>
  <c r="D206"/>
  <c r="I205"/>
  <c r="H205"/>
  <c r="G205"/>
  <c r="F205"/>
  <c r="E205"/>
  <c r="D204"/>
  <c r="D203"/>
  <c r="D202"/>
  <c r="D205" s="1"/>
  <c r="I201"/>
  <c r="H201"/>
  <c r="G201"/>
  <c r="F201"/>
  <c r="E201"/>
  <c r="D200"/>
  <c r="D199"/>
  <c r="D198"/>
  <c r="D197"/>
  <c r="D196"/>
  <c r="D195"/>
  <c r="D201" s="1"/>
  <c r="I194"/>
  <c r="G194"/>
  <c r="F194"/>
  <c r="E194"/>
  <c r="D193"/>
  <c r="D192"/>
  <c r="H191"/>
  <c r="H194" s="1"/>
  <c r="D190"/>
  <c r="D189"/>
  <c r="D188"/>
  <c r="G187"/>
  <c r="F187"/>
  <c r="E187"/>
  <c r="D186"/>
  <c r="I185"/>
  <c r="I187" s="1"/>
  <c r="H184"/>
  <c r="D183"/>
  <c r="D182"/>
  <c r="D181"/>
  <c r="I179"/>
  <c r="H179"/>
  <c r="H171" s="1"/>
  <c r="G179"/>
  <c r="F179"/>
  <c r="E179"/>
  <c r="D179"/>
  <c r="I178"/>
  <c r="H178"/>
  <c r="H170" s="1"/>
  <c r="G178"/>
  <c r="F178"/>
  <c r="F170" s="1"/>
  <c r="E178"/>
  <c r="I177"/>
  <c r="H177"/>
  <c r="F177"/>
  <c r="E177"/>
  <c r="I176"/>
  <c r="I168" s="1"/>
  <c r="H176"/>
  <c r="G176"/>
  <c r="F176"/>
  <c r="F168" s="1"/>
  <c r="E176"/>
  <c r="D176" s="1"/>
  <c r="I175"/>
  <c r="H175"/>
  <c r="H167" s="1"/>
  <c r="G175"/>
  <c r="F175"/>
  <c r="E175"/>
  <c r="D175"/>
  <c r="I174"/>
  <c r="I180" s="1"/>
  <c r="H174"/>
  <c r="G174"/>
  <c r="F174"/>
  <c r="F166" s="1"/>
  <c r="E174"/>
  <c r="E180" s="1"/>
  <c r="F171"/>
  <c r="F169"/>
  <c r="H168"/>
  <c r="F167"/>
  <c r="H166"/>
  <c r="I164"/>
  <c r="H164"/>
  <c r="G164"/>
  <c r="F164"/>
  <c r="E164"/>
  <c r="D163"/>
  <c r="D164" s="1"/>
  <c r="I162"/>
  <c r="H162"/>
  <c r="E162"/>
  <c r="D162"/>
  <c r="H161"/>
  <c r="G161"/>
  <c r="G162" s="1"/>
  <c r="F161"/>
  <c r="F162" s="1"/>
  <c r="E161"/>
  <c r="D161"/>
  <c r="I160"/>
  <c r="H160"/>
  <c r="G160"/>
  <c r="F160"/>
  <c r="E160"/>
  <c r="D160"/>
  <c r="D158"/>
  <c r="D157"/>
  <c r="D156"/>
  <c r="I155"/>
  <c r="I154"/>
  <c r="H154"/>
  <c r="G154"/>
  <c r="F154"/>
  <c r="E154"/>
  <c r="D154"/>
  <c r="I153"/>
  <c r="H153"/>
  <c r="H155" s="1"/>
  <c r="G153"/>
  <c r="F153"/>
  <c r="E153"/>
  <c r="E155" s="1"/>
  <c r="D153"/>
  <c r="D155" s="1"/>
  <c r="I152"/>
  <c r="H152"/>
  <c r="G152"/>
  <c r="F152"/>
  <c r="F128" s="1"/>
  <c r="F15" s="1"/>
  <c r="E152"/>
  <c r="D152"/>
  <c r="H151"/>
  <c r="G151"/>
  <c r="G155" s="1"/>
  <c r="F151"/>
  <c r="F155" s="1"/>
  <c r="E151"/>
  <c r="D151"/>
  <c r="I150"/>
  <c r="H150"/>
  <c r="G150"/>
  <c r="F150"/>
  <c r="E150"/>
  <c r="D149"/>
  <c r="D150" s="1"/>
  <c r="I148"/>
  <c r="H148"/>
  <c r="D148"/>
  <c r="H147"/>
  <c r="G147"/>
  <c r="G148" s="1"/>
  <c r="F147"/>
  <c r="F148" s="1"/>
  <c r="E147"/>
  <c r="D147"/>
  <c r="I146"/>
  <c r="H146"/>
  <c r="G146"/>
  <c r="E146"/>
  <c r="D144"/>
  <c r="D134" s="1"/>
  <c r="F143"/>
  <c r="F146" s="1"/>
  <c r="D143"/>
  <c r="D142"/>
  <c r="D146" s="1"/>
  <c r="I141"/>
  <c r="H141"/>
  <c r="G141"/>
  <c r="F141"/>
  <c r="E141"/>
  <c r="D139"/>
  <c r="D138"/>
  <c r="D137"/>
  <c r="F136"/>
  <c r="I135"/>
  <c r="I130" s="1"/>
  <c r="H135"/>
  <c r="H130" s="1"/>
  <c r="G135"/>
  <c r="F135"/>
  <c r="E135"/>
  <c r="E130" s="1"/>
  <c r="D135"/>
  <c r="I134"/>
  <c r="H134"/>
  <c r="G134"/>
  <c r="G129" s="1"/>
  <c r="F134"/>
  <c r="F129" s="1"/>
  <c r="E134"/>
  <c r="I133"/>
  <c r="I128" s="1"/>
  <c r="H133"/>
  <c r="H128" s="1"/>
  <c r="G133"/>
  <c r="F133"/>
  <c r="E133"/>
  <c r="E128" s="1"/>
  <c r="D133"/>
  <c r="I132"/>
  <c r="H132"/>
  <c r="H136" s="1"/>
  <c r="G132"/>
  <c r="F132"/>
  <c r="E132"/>
  <c r="G130"/>
  <c r="F130"/>
  <c r="I129"/>
  <c r="E129"/>
  <c r="G128"/>
  <c r="I127"/>
  <c r="I131" s="1"/>
  <c r="H127"/>
  <c r="I126"/>
  <c r="G126"/>
  <c r="F126"/>
  <c r="E126"/>
  <c r="D125"/>
  <c r="H124"/>
  <c r="D123"/>
  <c r="D122"/>
  <c r="F121"/>
  <c r="I120"/>
  <c r="H120"/>
  <c r="H115" s="1"/>
  <c r="G120"/>
  <c r="G115" s="1"/>
  <c r="F120"/>
  <c r="E120"/>
  <c r="D120"/>
  <c r="D115" s="1"/>
  <c r="I119"/>
  <c r="G119"/>
  <c r="F119"/>
  <c r="F114" s="1"/>
  <c r="E119"/>
  <c r="E114" s="1"/>
  <c r="I118"/>
  <c r="H118"/>
  <c r="H113" s="1"/>
  <c r="G118"/>
  <c r="G113" s="1"/>
  <c r="F118"/>
  <c r="E118"/>
  <c r="D118"/>
  <c r="D113" s="1"/>
  <c r="I117"/>
  <c r="I112" s="1"/>
  <c r="H117"/>
  <c r="G117"/>
  <c r="G121" s="1"/>
  <c r="F117"/>
  <c r="F112" s="1"/>
  <c r="E117"/>
  <c r="E112" s="1"/>
  <c r="G116"/>
  <c r="I115"/>
  <c r="F115"/>
  <c r="E115"/>
  <c r="G114"/>
  <c r="I113"/>
  <c r="F113"/>
  <c r="E113"/>
  <c r="H112"/>
  <c r="G112"/>
  <c r="I111"/>
  <c r="H111"/>
  <c r="G111"/>
  <c r="F111"/>
  <c r="E111"/>
  <c r="D110"/>
  <c r="D109"/>
  <c r="I108"/>
  <c r="F108"/>
  <c r="E108"/>
  <c r="I107"/>
  <c r="H107"/>
  <c r="G107"/>
  <c r="F107"/>
  <c r="E107"/>
  <c r="D107"/>
  <c r="H106"/>
  <c r="G106"/>
  <c r="G108" s="1"/>
  <c r="F106"/>
  <c r="E106"/>
  <c r="I105"/>
  <c r="H105"/>
  <c r="G105"/>
  <c r="F105"/>
  <c r="E105"/>
  <c r="D104"/>
  <c r="D101" s="1"/>
  <c r="D103"/>
  <c r="G102"/>
  <c r="I101"/>
  <c r="I102" s="1"/>
  <c r="H101"/>
  <c r="G101"/>
  <c r="F101"/>
  <c r="E101"/>
  <c r="H100"/>
  <c r="G100"/>
  <c r="F100"/>
  <c r="F102" s="1"/>
  <c r="E100"/>
  <c r="I99"/>
  <c r="H99"/>
  <c r="G99"/>
  <c r="F99"/>
  <c r="E99"/>
  <c r="D98"/>
  <c r="D99" s="1"/>
  <c r="D97"/>
  <c r="I96"/>
  <c r="H96"/>
  <c r="G96"/>
  <c r="F96"/>
  <c r="E96"/>
  <c r="D95"/>
  <c r="D96" s="1"/>
  <c r="D94"/>
  <c r="I93"/>
  <c r="H93"/>
  <c r="G93"/>
  <c r="F93"/>
  <c r="E93"/>
  <c r="D92"/>
  <c r="D93" s="1"/>
  <c r="D91"/>
  <c r="I90"/>
  <c r="H90"/>
  <c r="G90"/>
  <c r="F90"/>
  <c r="E90"/>
  <c r="D89"/>
  <c r="D88"/>
  <c r="I86"/>
  <c r="H86"/>
  <c r="G86"/>
  <c r="F86"/>
  <c r="E86"/>
  <c r="E65" s="1"/>
  <c r="I85"/>
  <c r="H85"/>
  <c r="H87" s="1"/>
  <c r="G85"/>
  <c r="G87" s="1"/>
  <c r="F85"/>
  <c r="F87" s="1"/>
  <c r="E85"/>
  <c r="D85"/>
  <c r="I84"/>
  <c r="I81" s="1"/>
  <c r="H84"/>
  <c r="G84"/>
  <c r="F84"/>
  <c r="E84"/>
  <c r="E81" s="1"/>
  <c r="D83"/>
  <c r="D82"/>
  <c r="D84" s="1"/>
  <c r="H81"/>
  <c r="G81"/>
  <c r="F81"/>
  <c r="I80"/>
  <c r="H80"/>
  <c r="G80"/>
  <c r="F80"/>
  <c r="E80"/>
  <c r="D80"/>
  <c r="H79"/>
  <c r="G79"/>
  <c r="F79"/>
  <c r="E79"/>
  <c r="D79"/>
  <c r="D81" s="1"/>
  <c r="I78"/>
  <c r="H78"/>
  <c r="G78"/>
  <c r="F78"/>
  <c r="E78"/>
  <c r="D77"/>
  <c r="D76"/>
  <c r="I75"/>
  <c r="H75"/>
  <c r="G75"/>
  <c r="F75"/>
  <c r="E75"/>
  <c r="I74"/>
  <c r="H74"/>
  <c r="H65" s="1"/>
  <c r="G74"/>
  <c r="F74"/>
  <c r="E74"/>
  <c r="D74"/>
  <c r="I73"/>
  <c r="H73"/>
  <c r="G73"/>
  <c r="F73"/>
  <c r="F64" s="1"/>
  <c r="F66" s="1"/>
  <c r="E73"/>
  <c r="I72"/>
  <c r="H72"/>
  <c r="G72"/>
  <c r="F72"/>
  <c r="E72"/>
  <c r="D72"/>
  <c r="D71"/>
  <c r="D68" s="1"/>
  <c r="D70"/>
  <c r="I68"/>
  <c r="H68"/>
  <c r="G68"/>
  <c r="G65" s="1"/>
  <c r="F68"/>
  <c r="F65" s="1"/>
  <c r="E68"/>
  <c r="I67"/>
  <c r="H67"/>
  <c r="H64" s="1"/>
  <c r="G67"/>
  <c r="G69" s="1"/>
  <c r="F67"/>
  <c r="F69" s="1"/>
  <c r="E67"/>
  <c r="D67"/>
  <c r="D69" s="1"/>
  <c r="I65"/>
  <c r="G64"/>
  <c r="G66" s="1"/>
  <c r="I63"/>
  <c r="H63"/>
  <c r="G63"/>
  <c r="F63"/>
  <c r="E63"/>
  <c r="D63"/>
  <c r="D62"/>
  <c r="D61"/>
  <c r="I59"/>
  <c r="H59"/>
  <c r="G59"/>
  <c r="F59"/>
  <c r="E59"/>
  <c r="D59"/>
  <c r="D58"/>
  <c r="D57"/>
  <c r="D56"/>
  <c r="I55"/>
  <c r="H55"/>
  <c r="F55"/>
  <c r="E55"/>
  <c r="D54"/>
  <c r="D53"/>
  <c r="G52"/>
  <c r="I50"/>
  <c r="H50"/>
  <c r="G50"/>
  <c r="F50"/>
  <c r="E50"/>
  <c r="I49"/>
  <c r="H49"/>
  <c r="H51" s="1"/>
  <c r="G49"/>
  <c r="G24" s="1"/>
  <c r="G16" s="1"/>
  <c r="F49"/>
  <c r="E49"/>
  <c r="I48"/>
  <c r="I51" s="1"/>
  <c r="H48"/>
  <c r="F48"/>
  <c r="F51" s="1"/>
  <c r="E48"/>
  <c r="I47"/>
  <c r="H47"/>
  <c r="G47"/>
  <c r="F47"/>
  <c r="E47"/>
  <c r="D46"/>
  <c r="D45"/>
  <c r="D44"/>
  <c r="D43"/>
  <c r="D42"/>
  <c r="D28" s="1"/>
  <c r="D41"/>
  <c r="I40"/>
  <c r="H40"/>
  <c r="G40"/>
  <c r="F40"/>
  <c r="D39"/>
  <c r="D38"/>
  <c r="F37"/>
  <c r="E37"/>
  <c r="D36"/>
  <c r="D35"/>
  <c r="I33"/>
  <c r="I32"/>
  <c r="H32"/>
  <c r="G32"/>
  <c r="G25" s="1"/>
  <c r="F32"/>
  <c r="E32"/>
  <c r="D32" s="1"/>
  <c r="I31"/>
  <c r="I24" s="1"/>
  <c r="H31"/>
  <c r="G31"/>
  <c r="F31"/>
  <c r="E31"/>
  <c r="E24" s="1"/>
  <c r="D31"/>
  <c r="I30"/>
  <c r="H30"/>
  <c r="G30"/>
  <c r="F30"/>
  <c r="F23" s="1"/>
  <c r="I29"/>
  <c r="I22" s="1"/>
  <c r="H29"/>
  <c r="H22" s="1"/>
  <c r="H14" s="1"/>
  <c r="G29"/>
  <c r="F29"/>
  <c r="E29"/>
  <c r="E22" s="1"/>
  <c r="D29"/>
  <c r="D22" s="1"/>
  <c r="I28"/>
  <c r="H28"/>
  <c r="G28"/>
  <c r="G21" s="1"/>
  <c r="F28"/>
  <c r="F21" s="1"/>
  <c r="F13" s="1"/>
  <c r="E28"/>
  <c r="I27"/>
  <c r="I20" s="1"/>
  <c r="H27"/>
  <c r="H20" s="1"/>
  <c r="G27"/>
  <c r="G33" s="1"/>
  <c r="F27"/>
  <c r="E27"/>
  <c r="E20" s="1"/>
  <c r="D27"/>
  <c r="D20" s="1"/>
  <c r="I25"/>
  <c r="H25"/>
  <c r="H17" s="1"/>
  <c r="E25"/>
  <c r="F24"/>
  <c r="F16" s="1"/>
  <c r="I23"/>
  <c r="I15" s="1"/>
  <c r="H23"/>
  <c r="G22"/>
  <c r="F22"/>
  <c r="I21"/>
  <c r="H21"/>
  <c r="E21"/>
  <c r="D21"/>
  <c r="G20"/>
  <c r="F20"/>
  <c r="I14"/>
  <c r="H12"/>
  <c r="E13" l="1"/>
  <c r="E30"/>
  <c r="E40"/>
  <c r="I64"/>
  <c r="I69"/>
  <c r="D78"/>
  <c r="D75" s="1"/>
  <c r="D73"/>
  <c r="D111"/>
  <c r="D106"/>
  <c r="D108" s="1"/>
  <c r="E127"/>
  <c r="E131" s="1"/>
  <c r="E148"/>
  <c r="H13"/>
  <c r="F25"/>
  <c r="F17" s="1"/>
  <c r="E51"/>
  <c r="D49"/>
  <c r="D24" s="1"/>
  <c r="E385"/>
  <c r="I17"/>
  <c r="I26"/>
  <c r="H24"/>
  <c r="E33"/>
  <c r="G127"/>
  <c r="G131" s="1"/>
  <c r="G136"/>
  <c r="D128"/>
  <c r="E167"/>
  <c r="G14"/>
  <c r="E64"/>
  <c r="E69"/>
  <c r="D250"/>
  <c r="D253" s="1"/>
  <c r="G177"/>
  <c r="G253"/>
  <c r="F12"/>
  <c r="D124"/>
  <c r="D119" s="1"/>
  <c r="D114" s="1"/>
  <c r="H119"/>
  <c r="H114" s="1"/>
  <c r="H116" s="1"/>
  <c r="H126"/>
  <c r="G166"/>
  <c r="G332"/>
  <c r="D375"/>
  <c r="D378" s="1"/>
  <c r="G378"/>
  <c r="G349"/>
  <c r="F14"/>
  <c r="F26"/>
  <c r="F33"/>
  <c r="G23"/>
  <c r="H33"/>
  <c r="D37"/>
  <c r="D40" s="1"/>
  <c r="D47"/>
  <c r="D50"/>
  <c r="D25" s="1"/>
  <c r="D17" s="1"/>
  <c r="D52"/>
  <c r="D55" s="1"/>
  <c r="G55"/>
  <c r="G48"/>
  <c r="G51" s="1"/>
  <c r="D64"/>
  <c r="D66" s="1"/>
  <c r="H66"/>
  <c r="H69"/>
  <c r="E87"/>
  <c r="I87"/>
  <c r="D86"/>
  <c r="D65" s="1"/>
  <c r="D90"/>
  <c r="I114"/>
  <c r="I16" s="1"/>
  <c r="I121"/>
  <c r="G180"/>
  <c r="D349"/>
  <c r="H121"/>
  <c r="I167"/>
  <c r="I13" s="1"/>
  <c r="D347"/>
  <c r="H102"/>
  <c r="H108"/>
  <c r="E116"/>
  <c r="D117"/>
  <c r="D126"/>
  <c r="H129"/>
  <c r="D129" s="1"/>
  <c r="E136"/>
  <c r="I136"/>
  <c r="D141"/>
  <c r="D132"/>
  <c r="G167"/>
  <c r="G13" s="1"/>
  <c r="F180"/>
  <c r="D184"/>
  <c r="H187"/>
  <c r="G265"/>
  <c r="D316"/>
  <c r="G352"/>
  <c r="D348"/>
  <c r="H180"/>
  <c r="D249"/>
  <c r="D272"/>
  <c r="D259"/>
  <c r="D265" s="1"/>
  <c r="D275"/>
  <c r="D415"/>
  <c r="D402"/>
  <c r="D408" s="1"/>
  <c r="E102"/>
  <c r="D100"/>
  <c r="D102" s="1"/>
  <c r="D105"/>
  <c r="F116"/>
  <c r="E121"/>
  <c r="F127"/>
  <c r="F131" s="1"/>
  <c r="D130"/>
  <c r="F172"/>
  <c r="D178"/>
  <c r="I170"/>
  <c r="G171"/>
  <c r="G17" s="1"/>
  <c r="D174"/>
  <c r="D187"/>
  <c r="D219"/>
  <c r="D257"/>
  <c r="D264"/>
  <c r="E171"/>
  <c r="D171" s="1"/>
  <c r="I171"/>
  <c r="G302"/>
  <c r="D301"/>
  <c r="D302" s="1"/>
  <c r="D330"/>
  <c r="D364"/>
  <c r="D366" s="1"/>
  <c r="H366"/>
  <c r="E166"/>
  <c r="I166"/>
  <c r="E168"/>
  <c r="D168" s="1"/>
  <c r="E170"/>
  <c r="D185"/>
  <c r="D281"/>
  <c r="D287" s="1"/>
  <c r="D321"/>
  <c r="D322" s="1"/>
  <c r="D323"/>
  <c r="D324" s="1"/>
  <c r="D326"/>
  <c r="D332" s="1"/>
  <c r="H374"/>
  <c r="D380"/>
  <c r="D385" s="1"/>
  <c r="D191"/>
  <c r="D194" s="1"/>
  <c r="D341"/>
  <c r="D344" s="1"/>
  <c r="H349"/>
  <c r="H169" s="1"/>
  <c r="H172" l="1"/>
  <c r="H15"/>
  <c r="D136"/>
  <c r="D127"/>
  <c r="D131" s="1"/>
  <c r="E14"/>
  <c r="F18"/>
  <c r="H16"/>
  <c r="H26"/>
  <c r="I172"/>
  <c r="D121"/>
  <c r="D112"/>
  <c r="H352"/>
  <c r="D12"/>
  <c r="I66"/>
  <c r="I12"/>
  <c r="I18" s="1"/>
  <c r="H131"/>
  <c r="D170"/>
  <c r="D16" s="1"/>
  <c r="E16"/>
  <c r="E17"/>
  <c r="D30"/>
  <c r="E23"/>
  <c r="D180"/>
  <c r="E172"/>
  <c r="D166"/>
  <c r="I116"/>
  <c r="D352"/>
  <c r="G169"/>
  <c r="D169" s="1"/>
  <c r="D177"/>
  <c r="E66"/>
  <c r="E12"/>
  <c r="D167"/>
  <c r="D13" s="1"/>
  <c r="D87"/>
  <c r="G12"/>
  <c r="D48"/>
  <c r="D51" s="1"/>
  <c r="G26"/>
  <c r="H18" l="1"/>
  <c r="E15"/>
  <c r="E26"/>
  <c r="D172"/>
  <c r="D23"/>
  <c r="D33"/>
  <c r="G15"/>
  <c r="G18" s="1"/>
  <c r="E18"/>
  <c r="G172"/>
  <c r="D116"/>
  <c r="D14"/>
  <c r="D15" l="1"/>
  <c r="D18" s="1"/>
  <c r="D26"/>
</calcChain>
</file>

<file path=xl/sharedStrings.xml><?xml version="1.0" encoding="utf-8"?>
<sst xmlns="http://schemas.openxmlformats.org/spreadsheetml/2006/main" count="200" uniqueCount="96">
  <si>
    <t>Проектирование, строительство и реконструкция объектов водоотведения и очистки сточных вод</t>
  </si>
  <si>
    <t>Приложение №3</t>
  </si>
  <si>
    <t>к Программе</t>
  </si>
  <si>
    <t>План реализации муниципальной программы</t>
  </si>
  <si>
    <t>"Развитие жилищно-коммунального хозяйства и благоустройство территории Кингисеппского городского поселения"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</si>
  <si>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</si>
  <si>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</si>
  <si>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</si>
  <si>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</si>
  <si>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</si>
  <si>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</si>
  <si>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</si>
  <si>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</si>
  <si>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</si>
  <si>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</si>
  <si>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</si>
  <si>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</si>
  <si>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>Проектная часть</t>
  </si>
  <si>
    <t>Реализация программ формирования современной городской среды</t>
  </si>
  <si>
    <t>Реализация мероприятий по строительству и реконструкции объектов водоснабжения</t>
  </si>
  <si>
    <t>Проектирование и строительство объектов инженерной и транспортной инфраструктуры</t>
  </si>
  <si>
    <t>Создание мест (площадок) накопления твердых коммунальных отходов</t>
  </si>
  <si>
    <t>Проектирование  и строительство газопроводов</t>
  </si>
  <si>
    <t>Капитальное строительство объектов газификации ( в том числе проектно-изыскательские работы)</t>
  </si>
  <si>
    <t>Приобретение жилых помещений для малоимущих граждан</t>
  </si>
  <si>
    <t>Реализация мероприятий по благоустройству дворовых территорий муниципальных образований Ленинградской области</t>
  </si>
  <si>
    <t>Отраслевой проект "Эффективное обращение с отходами производства и потребления на территории Ленинградской области"</t>
  </si>
  <si>
    <t>Реализация мероприятий по ликвидации несанкционированных свалок</t>
  </si>
  <si>
    <t>Отраслевой проект "Благоустройство общественных, дворовых пространств и цифровизация городского хозяйства"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</si>
  <si>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</si>
  <si>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</si>
  <si>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 xml:space="preserve">Процессная часть </t>
  </si>
  <si>
    <t xml:space="preserve">Комплексы процессных мероприятий, итого </t>
  </si>
  <si>
    <t>Благоустройство и содержание территорий Кингисеппского городского поселения</t>
  </si>
  <si>
    <t>Ремонт и содержание объектов уличного освещения</t>
  </si>
  <si>
    <t>Организация уличного освещения</t>
  </si>
  <si>
    <t>Благоустройство территории города Кингисеппа</t>
  </si>
  <si>
    <t>Ремонт и благоустройство дворовых территорий многоквартирных домов, проездов к дворовым территориям многоквартирных домов</t>
  </si>
  <si>
    <t>Дополнительные расходы на мероприятия по благоустройству территорий поселения</t>
  </si>
  <si>
    <t>Поддержка развития общественной инфраструктуры муниципального значения</t>
  </si>
  <si>
    <t>Обеспечение устойчивого функционирования и развития коммунальной и инженерной инфраструктуры</t>
  </si>
  <si>
    <t xml:space="preserve">Благоустройство территории </t>
  </si>
  <si>
    <t>Мероприятия по сохранению и восстановлению окружающей среды</t>
  </si>
  <si>
    <t>Организация и содержание мест захоронения</t>
  </si>
  <si>
    <t>Благоустройство территории</t>
  </si>
  <si>
    <t>Обеспечение функционирования сети газоснабжения на территории Кингисеппского городского поселения</t>
  </si>
  <si>
    <t>Ремонт и содержание муниципального жилищного фонда</t>
  </si>
  <si>
    <t>Прочие мероприятия в области жилищного хозяйства</t>
  </si>
  <si>
    <t>Ремонт и содержание сетей ливневой канализации</t>
  </si>
  <si>
    <t>Создание, демонтаж и перенос  мест (площадок) накопления твердых коммунальных отходов</t>
  </si>
  <si>
    <t>Осуществление закрепленных за муниципальными образованиями законодательством полномочий</t>
  </si>
  <si>
    <t>Обеспечение деятельности (услуги, работы) муниципальных учреждений</t>
  </si>
  <si>
    <t>Проектирование, реконструкция и строительство объектов водоснабжения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</si>
  <si>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</si>
  <si>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Субсидии на мероприятия по строительству и реконструкции объектов водоснабжения (остатки средств бюджета Ленинградской области на начало текущего финансового года)</t>
  </si>
  <si>
    <t>Проектирование, строительство и реконструкция объектов, находящихся в муниципальной собственности</t>
  </si>
  <si>
    <t>Отраслевые проекты с 01.01.2024 г.</t>
  </si>
  <si>
    <t>Мероприятия, направленные на достижение целей проектов  до 31.12.2023 г.</t>
  </si>
  <si>
    <t>Мероприятия, направленные на достижение цели федерального проекта "Чистая вода" до 31.12.2023 г.</t>
  </si>
  <si>
    <t>Мероприятия, направленные на достижение цели федерального проекта "Региональная и местная дорожная сеть" до 31.12.2023 г.</t>
  </si>
  <si>
    <t>Мероприятия, направленные на достижение цели федерального проекта "Комплексная система обращения с твердыми коммунальными отходами" до 31.12.2023 г.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</si>
  <si>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 до 31.12.2023 г.</t>
  </si>
  <si>
    <t>Мероприятия, направленные на достижение цели федерального проекта "Жилье" до 31.12.2023 г.</t>
  </si>
  <si>
    <t>Мероприятия, направленные на достижение цели федерального проекта "Формирование комфортной городской среды" до 31.12.2023 г.</t>
  </si>
  <si>
    <t>Муниципальные проекты с 01.01.2024 г.</t>
  </si>
  <si>
    <r>
      <t xml:space="preserve">Реализация мероприятий по благоустройству дворовых территорий </t>
    </r>
    <r>
      <rPr>
        <b/>
        <sz val="12"/>
        <rFont val="Times New Roman"/>
        <family val="1"/>
        <charset val="204"/>
      </rPr>
      <t>до 31.12.2023 г.</t>
    </r>
  </si>
  <si>
    <r>
      <t xml:space="preserve">Реализация мероприятий по обеспечению жильем молодых семей </t>
    </r>
    <r>
      <rPr>
        <b/>
        <sz val="12"/>
        <rFont val="Times New Roman"/>
        <family val="1"/>
        <charset val="204"/>
      </rPr>
      <t>до 31.12.2023 г.</t>
    </r>
  </si>
  <si>
    <r>
      <t>Реализация мероприятий по ликвидации несанкционированных свалок</t>
    </r>
    <r>
      <rPr>
        <b/>
        <sz val="12"/>
        <rFont val="Times New Roman"/>
        <family val="1"/>
        <charset val="204"/>
      </rPr>
      <t xml:space="preserve"> до 31.12.2023 г.</t>
    </r>
  </si>
  <si>
    <r>
      <t xml:space="preserve">Создание мест (площадок) накопления твердых коммунальных отходов </t>
    </r>
    <r>
      <rPr>
        <b/>
        <sz val="12"/>
        <rFont val="Times New Roman"/>
        <family val="1"/>
        <charset val="204"/>
      </rPr>
      <t>до 31.12.2023 г.</t>
    </r>
  </si>
  <si>
    <t>Проектирование и строительство мест захоронения</t>
  </si>
  <si>
    <t>Комплекс процессных мероприятий «Организация благоустройства территории Кингисеппского городского поселения»</t>
  </si>
  <si>
    <t>Комплекс процессных мероприятий «Организация и содержание мест захоронения»</t>
  </si>
  <si>
    <t>Комплекс процессных мероприятий «Организация газоснабжения на территории Кингисеппского городского поселения»</t>
  </si>
  <si>
    <t>Комплекс процессных мероприятий «Обеспечение жилыми помещениями отдельных категорий граждан на территории Кингисеппского городского поселения»</t>
  </si>
  <si>
    <t>Комплекс процессных мероприятий «Развитие инженерной, транспортной и социальной инфраструктуры в районах массовой жилой застройки на территории Кингисеппского городского поселения»</t>
  </si>
  <si>
    <t>Комплекс процессных мероприятий «Организация водоснабжения и водоотведения на территории Кингисеппского городского поселения»</t>
  </si>
  <si>
    <t>Комплекс процессных мероприятий «Участие в организации деятельности по накоплению и транспортированию твердых коммунальных отходов»</t>
  </si>
  <si>
    <t>Комплекс процессных мероприятий «Обеспечение условий реализации программы»</t>
  </si>
  <si>
    <t>Создание комфортной городской среды в малых городах и исторических поселениях-победителях Всероссийского конкурса лучших проектов создания комфортной городской среды (г. Кингисепп)</t>
  </si>
  <si>
    <t xml:space="preserve">Приложение </t>
  </si>
  <si>
    <t>Региональные проекты /Федеральные проекты, входящие в состав национальных проектов до 31.12.2023 г.</t>
  </si>
  <si>
    <t>Региональный проект "Формирование комфортной городской среды" /Федеральный проект "Формирование комфортной городской среды" до 31.12.2023 г.</t>
  </si>
  <si>
    <t>Муниципальный проект "Обеспечение очистки дождевых (ливневых, поверхностных) сточных вод в г.Кингисепп" /Муниципальный проект "Водоотведение и очистка сточных вод на территории Кингисеппского городского поселения" до 31.12.2024 г.</t>
  </si>
  <si>
    <t>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/Выполнение мероприятий по реализации областного закона от 15.01.2018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до 31.12.2024 года</t>
  </si>
  <si>
    <t xml:space="preserve">Дополнительные расходы на 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</t>
  </si>
  <si>
    <t xml:space="preserve">Мероприятия по решению отдельных вопросов местного значения в целях соблюдения доли софинансирования расходных обязательств поселения </t>
  </si>
  <si>
    <t>Мероприятия по капитальному ремонту и ремонту объектов, находящихся в муниципальной собственности</t>
  </si>
  <si>
    <t>Прочие мероприятия в области водоснабжения и водоотведения на территории Кингисеппского городского поселения</t>
  </si>
  <si>
    <t>Осуществление части полномочий по реализации ритуальных услуг в части создания специализированной службы по вопросам похоронного дела</t>
  </si>
  <si>
    <t xml:space="preserve">Ответственный исполнитель муниципальной программы: Первый заместитель главы администрации МО "Кингисеппский муниципальный район"; заместитель главы администрации МО "Кингисеппский муниципальный район" по ЖКХ, транспорту и дорожному хозяйству; участники(соисполнители) муниципальной программы: комитет жилищно-коммунального хозяйства администрации МО "Кингисеппский муниципальный район", комитет по транспорту и дорожному хозяйству администрации МО "Кингисеппский муниципальный район", комитет по управлению имуществом МО "Кингисеппский муниципальный район"; МКУ "Служба городского хозяйства", МКУ "Кингисеппский жилищный центр"; Комитет по безопасности администрации МО "Кингисеппский муниципальный район" </t>
  </si>
  <si>
    <t>Создание комфортной городской среды в малых городах и исторических поселениях -  победителях Всероссийского конкурса лучших проектов создания комфортной городской среды (г. Кингисепп)</t>
  </si>
  <si>
    <t>Региональный проект "Жилье"</t>
  </si>
  <si>
    <t>Обеспечение устойчивого сокращения непригодного для проживания жилищного фонда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</si>
  <si>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</si>
  <si>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</si>
  <si>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(в редакции постановления администрации от 05.12.2025 № 4144)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</si>
</sst>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\ _₽"/>
    <numFmt numFmtId="166" formatCode="_-* #,##0.0_р_._-;\-* #,##0.0_р_._-;_-* &quot;-&quot;??_р_._-;_-@_-"/>
    <numFmt numFmtId="167" formatCode="#,##0.0\ _₽;\-#,##0.0\ _₽"/>
  </numFmts>
  <fonts count="13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/>
    <xf numFmtId="0" fontId="5" fillId="0" borderId="0" xfId="4" applyFont="1" applyFill="1"/>
    <xf numFmtId="4" fontId="5" fillId="0" borderId="0" xfId="4" applyNumberFormat="1" applyFont="1" applyFill="1"/>
    <xf numFmtId="0" fontId="5" fillId="0" borderId="0" xfId="5" applyFont="1" applyFill="1" applyAlignment="1" applyProtection="1">
      <alignment horizontal="right"/>
    </xf>
    <xf numFmtId="0" fontId="7" fillId="0" borderId="0" xfId="4" applyFont="1" applyFill="1" applyAlignment="1"/>
    <xf numFmtId="0" fontId="7" fillId="0" borderId="0" xfId="4" applyFont="1" applyFill="1" applyAlignment="1">
      <alignment horizontal="center"/>
    </xf>
    <xf numFmtId="0" fontId="2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Alignment="1">
      <alignment wrapText="1"/>
    </xf>
    <xf numFmtId="165" fontId="2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7" fillId="0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6" fontId="2" fillId="0" borderId="5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6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166" fontId="6" fillId="0" borderId="1" xfId="6" applyNumberFormat="1" applyFont="1" applyFill="1" applyBorder="1" applyAlignment="1">
      <alignment horizontal="center" vertical="center" wrapText="1"/>
    </xf>
    <xf numFmtId="166" fontId="6" fillId="0" borderId="5" xfId="6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vertical="center"/>
    </xf>
    <xf numFmtId="4" fontId="2" fillId="0" borderId="0" xfId="4" applyNumberFormat="1" applyFont="1" applyFill="1"/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 wrapText="1"/>
    </xf>
    <xf numFmtId="4" fontId="5" fillId="0" borderId="0" xfId="4" applyNumberFormat="1" applyFont="1" applyFill="1" applyBorder="1"/>
    <xf numFmtId="4" fontId="7" fillId="0" borderId="0" xfId="4" applyNumberFormat="1" applyFont="1" applyFill="1"/>
    <xf numFmtId="4" fontId="5" fillId="0" borderId="0" xfId="4" applyNumberFormat="1" applyFont="1" applyFill="1" applyAlignment="1">
      <alignment wrapText="1"/>
    </xf>
    <xf numFmtId="4" fontId="11" fillId="0" borderId="0" xfId="4" applyNumberFormat="1" applyFont="1" applyFill="1" applyAlignment="1">
      <alignment horizontal="right"/>
    </xf>
    <xf numFmtId="4" fontId="6" fillId="0" borderId="0" xfId="4" applyNumberFormat="1" applyFont="1" applyFill="1" applyBorder="1" applyAlignment="1">
      <alignment horizontal="center" vertical="center" wrapText="1"/>
    </xf>
    <xf numFmtId="4" fontId="2" fillId="0" borderId="0" xfId="4" applyNumberFormat="1" applyFont="1" applyFill="1" applyBorder="1" applyAlignment="1">
      <alignment horizontal="center" vertical="top" wrapText="1"/>
    </xf>
    <xf numFmtId="4" fontId="6" fillId="0" borderId="0" xfId="6" applyNumberFormat="1" applyFont="1" applyFill="1" applyBorder="1" applyAlignment="1">
      <alignment horizontal="center" vertical="center" wrapText="1"/>
    </xf>
    <xf numFmtId="4" fontId="6" fillId="0" borderId="0" xfId="6" applyNumberFormat="1" applyFont="1" applyFill="1" applyBorder="1" applyAlignment="1">
      <alignment horizontal="center" vertical="top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6" fillId="0" borderId="0" xfId="4" applyNumberFormat="1" applyFont="1" applyFill="1" applyBorder="1" applyAlignment="1">
      <alignment horizontal="left" vertical="center"/>
    </xf>
    <xf numFmtId="4" fontId="6" fillId="0" borderId="0" xfId="4" applyNumberFormat="1" applyFont="1" applyFill="1" applyBorder="1" applyAlignment="1">
      <alignment horizontal="left" vertical="center" wrapText="1"/>
    </xf>
    <xf numFmtId="4" fontId="2" fillId="0" borderId="0" xfId="4" applyNumberFormat="1" applyFont="1" applyFill="1" applyAlignment="1">
      <alignment horizontal="right"/>
    </xf>
    <xf numFmtId="4" fontId="2" fillId="0" borderId="0" xfId="5" applyNumberFormat="1" applyFont="1" applyFill="1" applyAlignment="1" applyProtection="1">
      <alignment horizontal="right"/>
    </xf>
    <xf numFmtId="4" fontId="6" fillId="0" borderId="0" xfId="4" applyNumberFormat="1" applyFont="1" applyFill="1" applyAlignment="1"/>
    <xf numFmtId="4" fontId="6" fillId="0" borderId="0" xfId="4" applyNumberFormat="1" applyFont="1" applyFill="1" applyBorder="1" applyAlignment="1">
      <alignment wrapText="1"/>
    </xf>
    <xf numFmtId="0" fontId="5" fillId="0" borderId="0" xfId="4" applyFont="1" applyFill="1" applyAlignment="1">
      <alignment horizontal="center" vertical="center" wrapText="1"/>
    </xf>
    <xf numFmtId="4" fontId="2" fillId="0" borderId="0" xfId="4" applyNumberFormat="1" applyFont="1" applyFill="1" applyAlignment="1">
      <alignment horizontal="center" vertical="center"/>
    </xf>
    <xf numFmtId="0" fontId="2" fillId="0" borderId="0" xfId="4" applyFont="1" applyFill="1"/>
    <xf numFmtId="4" fontId="2" fillId="0" borderId="0" xfId="4" applyNumberFormat="1" applyFont="1" applyFill="1" applyAlignment="1">
      <alignment vertical="center"/>
    </xf>
    <xf numFmtId="4" fontId="12" fillId="0" borderId="0" xfId="4" applyNumberFormat="1" applyFont="1" applyFill="1"/>
    <xf numFmtId="4" fontId="5" fillId="0" borderId="0" xfId="4" applyNumberFormat="1" applyFont="1" applyFill="1" applyAlignment="1">
      <alignment horizontal="center"/>
    </xf>
    <xf numFmtId="4" fontId="2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center"/>
    </xf>
    <xf numFmtId="4" fontId="7" fillId="0" borderId="0" xfId="4" applyNumberFormat="1" applyFont="1" applyFill="1" applyAlignment="1">
      <alignment vertical="center"/>
    </xf>
    <xf numFmtId="4" fontId="5" fillId="0" borderId="0" xfId="4" applyNumberFormat="1" applyFont="1" applyFill="1" applyAlignment="1">
      <alignment horizontal="center" vertical="center"/>
    </xf>
    <xf numFmtId="4" fontId="7" fillId="0" borderId="0" xfId="4" applyNumberFormat="1" applyFont="1" applyFill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right"/>
    </xf>
    <xf numFmtId="4" fontId="2" fillId="0" borderId="0" xfId="6" applyNumberFormat="1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7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6" xfId="4" applyFont="1" applyFill="1" applyBorder="1" applyAlignment="1">
      <alignment horizontal="left" vertical="top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3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left" vertical="top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center" vertical="top" wrapText="1"/>
    </xf>
    <xf numFmtId="0" fontId="2" fillId="0" borderId="7" xfId="4" applyFont="1" applyFill="1" applyBorder="1" applyAlignment="1">
      <alignment horizontal="center" vertical="top" wrapText="1"/>
    </xf>
    <xf numFmtId="0" fontId="2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center" vertical="top"/>
    </xf>
    <xf numFmtId="0" fontId="6" fillId="0" borderId="7" xfId="4" applyFont="1" applyFill="1" applyBorder="1" applyAlignment="1">
      <alignment horizontal="center" vertical="top"/>
    </xf>
    <xf numFmtId="0" fontId="10" fillId="0" borderId="2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right"/>
    </xf>
    <xf numFmtId="0" fontId="11" fillId="0" borderId="0" xfId="4" applyFont="1" applyFill="1" applyAlignment="1">
      <alignment horizontal="right"/>
    </xf>
  </cellXfs>
  <cellStyles count="7">
    <cellStyle name="Гиперссылка" xfId="5" builtinId="8"/>
    <cellStyle name="Обычный" xfId="0" builtinId="0"/>
    <cellStyle name="Обычный 2" xfId="3"/>
    <cellStyle name="Обычный 2 2" xfId="4"/>
    <cellStyle name="Обычный 3 2" xfId="1"/>
    <cellStyle name="Обычный 3 2 2" xfId="2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S415"/>
  <sheetViews>
    <sheetView tabSelected="1" view="pageBreakPreview" topLeftCell="A388" zoomScale="90" zoomScaleNormal="90" zoomScaleSheetLayoutView="90" workbookViewId="0">
      <selection activeCell="G12" sqref="G12"/>
    </sheetView>
  </sheetViews>
  <sheetFormatPr defaultRowHeight="18.75"/>
  <cols>
    <col min="1" max="1" width="38.5703125" style="1" customWidth="1"/>
    <col min="2" max="2" width="40.140625" style="2" customWidth="1"/>
    <col min="3" max="3" width="14.7109375" style="3" customWidth="1"/>
    <col min="4" max="4" width="14.7109375" style="4" customWidth="1"/>
    <col min="5" max="9" width="14.7109375" style="5" customWidth="1"/>
    <col min="10" max="10" width="20.42578125" style="31" customWidth="1"/>
    <col min="11" max="11" width="25.7109375" style="6" customWidth="1"/>
    <col min="12" max="12" width="19.28515625" style="5" customWidth="1"/>
    <col min="13" max="13" width="16.140625" style="5" customWidth="1"/>
    <col min="14" max="14" width="23" style="5" customWidth="1"/>
    <col min="15" max="227" width="9.140625" style="5"/>
    <col min="228" max="228" width="38.5703125" style="5" customWidth="1"/>
    <col min="229" max="229" width="40.140625" style="5" customWidth="1"/>
    <col min="230" max="236" width="14.7109375" style="5" customWidth="1"/>
    <col min="237" max="237" width="17.140625" style="5" customWidth="1"/>
    <col min="238" max="483" width="9.140625" style="5"/>
    <col min="484" max="484" width="38.5703125" style="5" customWidth="1"/>
    <col min="485" max="485" width="40.140625" style="5" customWidth="1"/>
    <col min="486" max="492" width="14.7109375" style="5" customWidth="1"/>
    <col min="493" max="493" width="17.140625" style="5" customWidth="1"/>
    <col min="494" max="739" width="9.140625" style="5"/>
    <col min="740" max="740" width="38.5703125" style="5" customWidth="1"/>
    <col min="741" max="741" width="40.140625" style="5" customWidth="1"/>
    <col min="742" max="748" width="14.7109375" style="5" customWidth="1"/>
    <col min="749" max="749" width="17.140625" style="5" customWidth="1"/>
    <col min="750" max="995" width="9.140625" style="5"/>
    <col min="996" max="996" width="38.5703125" style="5" customWidth="1"/>
    <col min="997" max="997" width="40.140625" style="5" customWidth="1"/>
    <col min="998" max="1004" width="14.7109375" style="5" customWidth="1"/>
    <col min="1005" max="1005" width="17.140625" style="5" customWidth="1"/>
    <col min="1006" max="1251" width="9.140625" style="5"/>
    <col min="1252" max="1252" width="38.5703125" style="5" customWidth="1"/>
    <col min="1253" max="1253" width="40.140625" style="5" customWidth="1"/>
    <col min="1254" max="1260" width="14.7109375" style="5" customWidth="1"/>
    <col min="1261" max="1261" width="17.140625" style="5" customWidth="1"/>
    <col min="1262" max="1507" width="9.140625" style="5"/>
    <col min="1508" max="1508" width="38.5703125" style="5" customWidth="1"/>
    <col min="1509" max="1509" width="40.140625" style="5" customWidth="1"/>
    <col min="1510" max="1516" width="14.7109375" style="5" customWidth="1"/>
    <col min="1517" max="1517" width="17.140625" style="5" customWidth="1"/>
    <col min="1518" max="1763" width="9.140625" style="5"/>
    <col min="1764" max="1764" width="38.5703125" style="5" customWidth="1"/>
    <col min="1765" max="1765" width="40.140625" style="5" customWidth="1"/>
    <col min="1766" max="1772" width="14.7109375" style="5" customWidth="1"/>
    <col min="1773" max="1773" width="17.140625" style="5" customWidth="1"/>
    <col min="1774" max="2019" width="9.140625" style="5"/>
    <col min="2020" max="2020" width="38.5703125" style="5" customWidth="1"/>
    <col min="2021" max="2021" width="40.140625" style="5" customWidth="1"/>
    <col min="2022" max="2028" width="14.7109375" style="5" customWidth="1"/>
    <col min="2029" max="2029" width="17.140625" style="5" customWidth="1"/>
    <col min="2030" max="2275" width="9.140625" style="5"/>
    <col min="2276" max="2276" width="38.5703125" style="5" customWidth="1"/>
    <col min="2277" max="2277" width="40.140625" style="5" customWidth="1"/>
    <col min="2278" max="2284" width="14.7109375" style="5" customWidth="1"/>
    <col min="2285" max="2285" width="17.140625" style="5" customWidth="1"/>
    <col min="2286" max="2531" width="9.140625" style="5"/>
    <col min="2532" max="2532" width="38.5703125" style="5" customWidth="1"/>
    <col min="2533" max="2533" width="40.140625" style="5" customWidth="1"/>
    <col min="2534" max="2540" width="14.7109375" style="5" customWidth="1"/>
    <col min="2541" max="2541" width="17.140625" style="5" customWidth="1"/>
    <col min="2542" max="2787" width="9.140625" style="5"/>
    <col min="2788" max="2788" width="38.5703125" style="5" customWidth="1"/>
    <col min="2789" max="2789" width="40.140625" style="5" customWidth="1"/>
    <col min="2790" max="2796" width="14.7109375" style="5" customWidth="1"/>
    <col min="2797" max="2797" width="17.140625" style="5" customWidth="1"/>
    <col min="2798" max="3043" width="9.140625" style="5"/>
    <col min="3044" max="3044" width="38.5703125" style="5" customWidth="1"/>
    <col min="3045" max="3045" width="40.140625" style="5" customWidth="1"/>
    <col min="3046" max="3052" width="14.7109375" style="5" customWidth="1"/>
    <col min="3053" max="3053" width="17.140625" style="5" customWidth="1"/>
    <col min="3054" max="3299" width="9.140625" style="5"/>
    <col min="3300" max="3300" width="38.5703125" style="5" customWidth="1"/>
    <col min="3301" max="3301" width="40.140625" style="5" customWidth="1"/>
    <col min="3302" max="3308" width="14.7109375" style="5" customWidth="1"/>
    <col min="3309" max="3309" width="17.140625" style="5" customWidth="1"/>
    <col min="3310" max="3555" width="9.140625" style="5"/>
    <col min="3556" max="3556" width="38.5703125" style="5" customWidth="1"/>
    <col min="3557" max="3557" width="40.140625" style="5" customWidth="1"/>
    <col min="3558" max="3564" width="14.7109375" style="5" customWidth="1"/>
    <col min="3565" max="3565" width="17.140625" style="5" customWidth="1"/>
    <col min="3566" max="3811" width="9.140625" style="5"/>
    <col min="3812" max="3812" width="38.5703125" style="5" customWidth="1"/>
    <col min="3813" max="3813" width="40.140625" style="5" customWidth="1"/>
    <col min="3814" max="3820" width="14.7109375" style="5" customWidth="1"/>
    <col min="3821" max="3821" width="17.140625" style="5" customWidth="1"/>
    <col min="3822" max="4067" width="9.140625" style="5"/>
    <col min="4068" max="4068" width="38.5703125" style="5" customWidth="1"/>
    <col min="4069" max="4069" width="40.140625" style="5" customWidth="1"/>
    <col min="4070" max="4076" width="14.7109375" style="5" customWidth="1"/>
    <col min="4077" max="4077" width="17.140625" style="5" customWidth="1"/>
    <col min="4078" max="4323" width="9.140625" style="5"/>
    <col min="4324" max="4324" width="38.5703125" style="5" customWidth="1"/>
    <col min="4325" max="4325" width="40.140625" style="5" customWidth="1"/>
    <col min="4326" max="4332" width="14.7109375" style="5" customWidth="1"/>
    <col min="4333" max="4333" width="17.140625" style="5" customWidth="1"/>
    <col min="4334" max="4579" width="9.140625" style="5"/>
    <col min="4580" max="4580" width="38.5703125" style="5" customWidth="1"/>
    <col min="4581" max="4581" width="40.140625" style="5" customWidth="1"/>
    <col min="4582" max="4588" width="14.7109375" style="5" customWidth="1"/>
    <col min="4589" max="4589" width="17.140625" style="5" customWidth="1"/>
    <col min="4590" max="4835" width="9.140625" style="5"/>
    <col min="4836" max="4836" width="38.5703125" style="5" customWidth="1"/>
    <col min="4837" max="4837" width="40.140625" style="5" customWidth="1"/>
    <col min="4838" max="4844" width="14.7109375" style="5" customWidth="1"/>
    <col min="4845" max="4845" width="17.140625" style="5" customWidth="1"/>
    <col min="4846" max="5091" width="9.140625" style="5"/>
    <col min="5092" max="5092" width="38.5703125" style="5" customWidth="1"/>
    <col min="5093" max="5093" width="40.140625" style="5" customWidth="1"/>
    <col min="5094" max="5100" width="14.7109375" style="5" customWidth="1"/>
    <col min="5101" max="5101" width="17.140625" style="5" customWidth="1"/>
    <col min="5102" max="5347" width="9.140625" style="5"/>
    <col min="5348" max="5348" width="38.5703125" style="5" customWidth="1"/>
    <col min="5349" max="5349" width="40.140625" style="5" customWidth="1"/>
    <col min="5350" max="5356" width="14.7109375" style="5" customWidth="1"/>
    <col min="5357" max="5357" width="17.140625" style="5" customWidth="1"/>
    <col min="5358" max="5603" width="9.140625" style="5"/>
    <col min="5604" max="5604" width="38.5703125" style="5" customWidth="1"/>
    <col min="5605" max="5605" width="40.140625" style="5" customWidth="1"/>
    <col min="5606" max="5612" width="14.7109375" style="5" customWidth="1"/>
    <col min="5613" max="5613" width="17.140625" style="5" customWidth="1"/>
    <col min="5614" max="5859" width="9.140625" style="5"/>
    <col min="5860" max="5860" width="38.5703125" style="5" customWidth="1"/>
    <col min="5861" max="5861" width="40.140625" style="5" customWidth="1"/>
    <col min="5862" max="5868" width="14.7109375" style="5" customWidth="1"/>
    <col min="5869" max="5869" width="17.140625" style="5" customWidth="1"/>
    <col min="5870" max="6115" width="9.140625" style="5"/>
    <col min="6116" max="6116" width="38.5703125" style="5" customWidth="1"/>
    <col min="6117" max="6117" width="40.140625" style="5" customWidth="1"/>
    <col min="6118" max="6124" width="14.7109375" style="5" customWidth="1"/>
    <col min="6125" max="6125" width="17.140625" style="5" customWidth="1"/>
    <col min="6126" max="6371" width="9.140625" style="5"/>
    <col min="6372" max="6372" width="38.5703125" style="5" customWidth="1"/>
    <col min="6373" max="6373" width="40.140625" style="5" customWidth="1"/>
    <col min="6374" max="6380" width="14.7109375" style="5" customWidth="1"/>
    <col min="6381" max="6381" width="17.140625" style="5" customWidth="1"/>
    <col min="6382" max="6627" width="9.140625" style="5"/>
    <col min="6628" max="6628" width="38.5703125" style="5" customWidth="1"/>
    <col min="6629" max="6629" width="40.140625" style="5" customWidth="1"/>
    <col min="6630" max="6636" width="14.7109375" style="5" customWidth="1"/>
    <col min="6637" max="6637" width="17.140625" style="5" customWidth="1"/>
    <col min="6638" max="6883" width="9.140625" style="5"/>
    <col min="6884" max="6884" width="38.5703125" style="5" customWidth="1"/>
    <col min="6885" max="6885" width="40.140625" style="5" customWidth="1"/>
    <col min="6886" max="6892" width="14.7109375" style="5" customWidth="1"/>
    <col min="6893" max="6893" width="17.140625" style="5" customWidth="1"/>
    <col min="6894" max="7139" width="9.140625" style="5"/>
    <col min="7140" max="7140" width="38.5703125" style="5" customWidth="1"/>
    <col min="7141" max="7141" width="40.140625" style="5" customWidth="1"/>
    <col min="7142" max="7148" width="14.7109375" style="5" customWidth="1"/>
    <col min="7149" max="7149" width="17.140625" style="5" customWidth="1"/>
    <col min="7150" max="7395" width="9.140625" style="5"/>
    <col min="7396" max="7396" width="38.5703125" style="5" customWidth="1"/>
    <col min="7397" max="7397" width="40.140625" style="5" customWidth="1"/>
    <col min="7398" max="7404" width="14.7109375" style="5" customWidth="1"/>
    <col min="7405" max="7405" width="17.140625" style="5" customWidth="1"/>
    <col min="7406" max="7651" width="9.140625" style="5"/>
    <col min="7652" max="7652" width="38.5703125" style="5" customWidth="1"/>
    <col min="7653" max="7653" width="40.140625" style="5" customWidth="1"/>
    <col min="7654" max="7660" width="14.7109375" style="5" customWidth="1"/>
    <col min="7661" max="7661" width="17.140625" style="5" customWidth="1"/>
    <col min="7662" max="7907" width="9.140625" style="5"/>
    <col min="7908" max="7908" width="38.5703125" style="5" customWidth="1"/>
    <col min="7909" max="7909" width="40.140625" style="5" customWidth="1"/>
    <col min="7910" max="7916" width="14.7109375" style="5" customWidth="1"/>
    <col min="7917" max="7917" width="17.140625" style="5" customWidth="1"/>
    <col min="7918" max="8163" width="9.140625" style="5"/>
    <col min="8164" max="8164" width="38.5703125" style="5" customWidth="1"/>
    <col min="8165" max="8165" width="40.140625" style="5" customWidth="1"/>
    <col min="8166" max="8172" width="14.7109375" style="5" customWidth="1"/>
    <col min="8173" max="8173" width="17.140625" style="5" customWidth="1"/>
    <col min="8174" max="8419" width="9.140625" style="5"/>
    <col min="8420" max="8420" width="38.5703125" style="5" customWidth="1"/>
    <col min="8421" max="8421" width="40.140625" style="5" customWidth="1"/>
    <col min="8422" max="8428" width="14.7109375" style="5" customWidth="1"/>
    <col min="8429" max="8429" width="17.140625" style="5" customWidth="1"/>
    <col min="8430" max="8675" width="9.140625" style="5"/>
    <col min="8676" max="8676" width="38.5703125" style="5" customWidth="1"/>
    <col min="8677" max="8677" width="40.140625" style="5" customWidth="1"/>
    <col min="8678" max="8684" width="14.7109375" style="5" customWidth="1"/>
    <col min="8685" max="8685" width="17.140625" style="5" customWidth="1"/>
    <col min="8686" max="8931" width="9.140625" style="5"/>
    <col min="8932" max="8932" width="38.5703125" style="5" customWidth="1"/>
    <col min="8933" max="8933" width="40.140625" style="5" customWidth="1"/>
    <col min="8934" max="8940" width="14.7109375" style="5" customWidth="1"/>
    <col min="8941" max="8941" width="17.140625" style="5" customWidth="1"/>
    <col min="8942" max="9187" width="9.140625" style="5"/>
    <col min="9188" max="9188" width="38.5703125" style="5" customWidth="1"/>
    <col min="9189" max="9189" width="40.140625" style="5" customWidth="1"/>
    <col min="9190" max="9196" width="14.7109375" style="5" customWidth="1"/>
    <col min="9197" max="9197" width="17.140625" style="5" customWidth="1"/>
    <col min="9198" max="9443" width="9.140625" style="5"/>
    <col min="9444" max="9444" width="38.5703125" style="5" customWidth="1"/>
    <col min="9445" max="9445" width="40.140625" style="5" customWidth="1"/>
    <col min="9446" max="9452" width="14.7109375" style="5" customWidth="1"/>
    <col min="9453" max="9453" width="17.140625" style="5" customWidth="1"/>
    <col min="9454" max="9699" width="9.140625" style="5"/>
    <col min="9700" max="9700" width="38.5703125" style="5" customWidth="1"/>
    <col min="9701" max="9701" width="40.140625" style="5" customWidth="1"/>
    <col min="9702" max="9708" width="14.7109375" style="5" customWidth="1"/>
    <col min="9709" max="9709" width="17.140625" style="5" customWidth="1"/>
    <col min="9710" max="9955" width="9.140625" style="5"/>
    <col min="9956" max="9956" width="38.5703125" style="5" customWidth="1"/>
    <col min="9957" max="9957" width="40.140625" style="5" customWidth="1"/>
    <col min="9958" max="9964" width="14.7109375" style="5" customWidth="1"/>
    <col min="9965" max="9965" width="17.140625" style="5" customWidth="1"/>
    <col min="9966" max="10211" width="9.140625" style="5"/>
    <col min="10212" max="10212" width="38.5703125" style="5" customWidth="1"/>
    <col min="10213" max="10213" width="40.140625" style="5" customWidth="1"/>
    <col min="10214" max="10220" width="14.7109375" style="5" customWidth="1"/>
    <col min="10221" max="10221" width="17.140625" style="5" customWidth="1"/>
    <col min="10222" max="10467" width="9.140625" style="5"/>
    <col min="10468" max="10468" width="38.5703125" style="5" customWidth="1"/>
    <col min="10469" max="10469" width="40.140625" style="5" customWidth="1"/>
    <col min="10470" max="10476" width="14.7109375" style="5" customWidth="1"/>
    <col min="10477" max="10477" width="17.140625" style="5" customWidth="1"/>
    <col min="10478" max="10723" width="9.140625" style="5"/>
    <col min="10724" max="10724" width="38.5703125" style="5" customWidth="1"/>
    <col min="10725" max="10725" width="40.140625" style="5" customWidth="1"/>
    <col min="10726" max="10732" width="14.7109375" style="5" customWidth="1"/>
    <col min="10733" max="10733" width="17.140625" style="5" customWidth="1"/>
    <col min="10734" max="10979" width="9.140625" style="5"/>
    <col min="10980" max="10980" width="38.5703125" style="5" customWidth="1"/>
    <col min="10981" max="10981" width="40.140625" style="5" customWidth="1"/>
    <col min="10982" max="10988" width="14.7109375" style="5" customWidth="1"/>
    <col min="10989" max="10989" width="17.140625" style="5" customWidth="1"/>
    <col min="10990" max="11235" width="9.140625" style="5"/>
    <col min="11236" max="11236" width="38.5703125" style="5" customWidth="1"/>
    <col min="11237" max="11237" width="40.140625" style="5" customWidth="1"/>
    <col min="11238" max="11244" width="14.7109375" style="5" customWidth="1"/>
    <col min="11245" max="11245" width="17.140625" style="5" customWidth="1"/>
    <col min="11246" max="11491" width="9.140625" style="5"/>
    <col min="11492" max="11492" width="38.5703125" style="5" customWidth="1"/>
    <col min="11493" max="11493" width="40.140625" style="5" customWidth="1"/>
    <col min="11494" max="11500" width="14.7109375" style="5" customWidth="1"/>
    <col min="11501" max="11501" width="17.140625" style="5" customWidth="1"/>
    <col min="11502" max="11747" width="9.140625" style="5"/>
    <col min="11748" max="11748" width="38.5703125" style="5" customWidth="1"/>
    <col min="11749" max="11749" width="40.140625" style="5" customWidth="1"/>
    <col min="11750" max="11756" width="14.7109375" style="5" customWidth="1"/>
    <col min="11757" max="11757" width="17.140625" style="5" customWidth="1"/>
    <col min="11758" max="12003" width="9.140625" style="5"/>
    <col min="12004" max="12004" width="38.5703125" style="5" customWidth="1"/>
    <col min="12005" max="12005" width="40.140625" style="5" customWidth="1"/>
    <col min="12006" max="12012" width="14.7109375" style="5" customWidth="1"/>
    <col min="12013" max="12013" width="17.140625" style="5" customWidth="1"/>
    <col min="12014" max="12259" width="9.140625" style="5"/>
    <col min="12260" max="12260" width="38.5703125" style="5" customWidth="1"/>
    <col min="12261" max="12261" width="40.140625" style="5" customWidth="1"/>
    <col min="12262" max="12268" width="14.7109375" style="5" customWidth="1"/>
    <col min="12269" max="12269" width="17.140625" style="5" customWidth="1"/>
    <col min="12270" max="12515" width="9.140625" style="5"/>
    <col min="12516" max="12516" width="38.5703125" style="5" customWidth="1"/>
    <col min="12517" max="12517" width="40.140625" style="5" customWidth="1"/>
    <col min="12518" max="12524" width="14.7109375" style="5" customWidth="1"/>
    <col min="12525" max="12525" width="17.140625" style="5" customWidth="1"/>
    <col min="12526" max="12771" width="9.140625" style="5"/>
    <col min="12772" max="12772" width="38.5703125" style="5" customWidth="1"/>
    <col min="12773" max="12773" width="40.140625" style="5" customWidth="1"/>
    <col min="12774" max="12780" width="14.7109375" style="5" customWidth="1"/>
    <col min="12781" max="12781" width="17.140625" style="5" customWidth="1"/>
    <col min="12782" max="13027" width="9.140625" style="5"/>
    <col min="13028" max="13028" width="38.5703125" style="5" customWidth="1"/>
    <col min="13029" max="13029" width="40.140625" style="5" customWidth="1"/>
    <col min="13030" max="13036" width="14.7109375" style="5" customWidth="1"/>
    <col min="13037" max="13037" width="17.140625" style="5" customWidth="1"/>
    <col min="13038" max="13283" width="9.140625" style="5"/>
    <col min="13284" max="13284" width="38.5703125" style="5" customWidth="1"/>
    <col min="13285" max="13285" width="40.140625" style="5" customWidth="1"/>
    <col min="13286" max="13292" width="14.7109375" style="5" customWidth="1"/>
    <col min="13293" max="13293" width="17.140625" style="5" customWidth="1"/>
    <col min="13294" max="13539" width="9.140625" style="5"/>
    <col min="13540" max="13540" width="38.5703125" style="5" customWidth="1"/>
    <col min="13541" max="13541" width="40.140625" style="5" customWidth="1"/>
    <col min="13542" max="13548" width="14.7109375" style="5" customWidth="1"/>
    <col min="13549" max="13549" width="17.140625" style="5" customWidth="1"/>
    <col min="13550" max="13795" width="9.140625" style="5"/>
    <col min="13796" max="13796" width="38.5703125" style="5" customWidth="1"/>
    <col min="13797" max="13797" width="40.140625" style="5" customWidth="1"/>
    <col min="13798" max="13804" width="14.7109375" style="5" customWidth="1"/>
    <col min="13805" max="13805" width="17.140625" style="5" customWidth="1"/>
    <col min="13806" max="14051" width="9.140625" style="5"/>
    <col min="14052" max="14052" width="38.5703125" style="5" customWidth="1"/>
    <col min="14053" max="14053" width="40.140625" style="5" customWidth="1"/>
    <col min="14054" max="14060" width="14.7109375" style="5" customWidth="1"/>
    <col min="14061" max="14061" width="17.140625" style="5" customWidth="1"/>
    <col min="14062" max="14307" width="9.140625" style="5"/>
    <col min="14308" max="14308" width="38.5703125" style="5" customWidth="1"/>
    <col min="14309" max="14309" width="40.140625" style="5" customWidth="1"/>
    <col min="14310" max="14316" width="14.7109375" style="5" customWidth="1"/>
    <col min="14317" max="14317" width="17.140625" style="5" customWidth="1"/>
    <col min="14318" max="14563" width="9.140625" style="5"/>
    <col min="14564" max="14564" width="38.5703125" style="5" customWidth="1"/>
    <col min="14565" max="14565" width="40.140625" style="5" customWidth="1"/>
    <col min="14566" max="14572" width="14.7109375" style="5" customWidth="1"/>
    <col min="14573" max="14573" width="17.140625" style="5" customWidth="1"/>
    <col min="14574" max="14819" width="9.140625" style="5"/>
    <col min="14820" max="14820" width="38.5703125" style="5" customWidth="1"/>
    <col min="14821" max="14821" width="40.140625" style="5" customWidth="1"/>
    <col min="14822" max="14828" width="14.7109375" style="5" customWidth="1"/>
    <col min="14829" max="14829" width="17.140625" style="5" customWidth="1"/>
    <col min="14830" max="15075" width="9.140625" style="5"/>
    <col min="15076" max="15076" width="38.5703125" style="5" customWidth="1"/>
    <col min="15077" max="15077" width="40.140625" style="5" customWidth="1"/>
    <col min="15078" max="15084" width="14.7109375" style="5" customWidth="1"/>
    <col min="15085" max="15085" width="17.140625" style="5" customWidth="1"/>
    <col min="15086" max="15331" width="9.140625" style="5"/>
    <col min="15332" max="15332" width="38.5703125" style="5" customWidth="1"/>
    <col min="15333" max="15333" width="40.140625" style="5" customWidth="1"/>
    <col min="15334" max="15340" width="14.7109375" style="5" customWidth="1"/>
    <col min="15341" max="15341" width="17.140625" style="5" customWidth="1"/>
    <col min="15342" max="15587" width="9.140625" style="5"/>
    <col min="15588" max="15588" width="38.5703125" style="5" customWidth="1"/>
    <col min="15589" max="15589" width="40.140625" style="5" customWidth="1"/>
    <col min="15590" max="15596" width="14.7109375" style="5" customWidth="1"/>
    <col min="15597" max="15597" width="17.140625" style="5" customWidth="1"/>
    <col min="15598" max="15843" width="9.140625" style="5"/>
    <col min="15844" max="15844" width="38.5703125" style="5" customWidth="1"/>
    <col min="15845" max="15845" width="40.140625" style="5" customWidth="1"/>
    <col min="15846" max="15852" width="14.7109375" style="5" customWidth="1"/>
    <col min="15853" max="15853" width="17.140625" style="5" customWidth="1"/>
    <col min="15854" max="16099" width="9.140625" style="5"/>
    <col min="16100" max="16100" width="38.5703125" style="5" customWidth="1"/>
    <col min="16101" max="16101" width="40.140625" style="5" customWidth="1"/>
    <col min="16102" max="16108" width="14.7109375" style="5" customWidth="1"/>
    <col min="16109" max="16109" width="17.140625" style="5" customWidth="1"/>
    <col min="16110" max="16384" width="9.140625" style="5"/>
  </cols>
  <sheetData>
    <row r="1" spans="1:227">
      <c r="H1" s="98" t="s">
        <v>79</v>
      </c>
      <c r="I1" s="98"/>
      <c r="J1" s="45"/>
    </row>
    <row r="2" spans="1:227" ht="33" customHeight="1">
      <c r="I2" s="63" t="s">
        <v>1</v>
      </c>
      <c r="J2" s="45"/>
    </row>
    <row r="3" spans="1:227">
      <c r="I3" s="7" t="s">
        <v>2</v>
      </c>
      <c r="J3" s="46"/>
    </row>
    <row r="4" spans="1:227">
      <c r="E4" s="99" t="s">
        <v>95</v>
      </c>
      <c r="F4" s="99"/>
      <c r="G4" s="99"/>
      <c r="H4" s="99"/>
      <c r="I4" s="99"/>
      <c r="J4" s="37"/>
    </row>
    <row r="6" spans="1:227">
      <c r="B6" s="8"/>
      <c r="C6" s="8"/>
      <c r="D6" s="9" t="s">
        <v>3</v>
      </c>
      <c r="E6" s="8"/>
      <c r="F6" s="8"/>
      <c r="G6" s="8"/>
      <c r="H6" s="8"/>
      <c r="I6" s="8"/>
      <c r="J6" s="47"/>
    </row>
    <row r="7" spans="1:227">
      <c r="A7" s="10"/>
      <c r="B7" s="11"/>
      <c r="C7" s="11"/>
      <c r="D7" s="12" t="s">
        <v>4</v>
      </c>
      <c r="E7" s="11"/>
      <c r="F7" s="11"/>
      <c r="G7" s="11"/>
      <c r="H7" s="11"/>
      <c r="I7" s="11"/>
      <c r="J7" s="48"/>
      <c r="K7" s="3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</row>
    <row r="8" spans="1:227">
      <c r="I8" s="63" t="s">
        <v>5</v>
      </c>
      <c r="J8" s="45"/>
    </row>
    <row r="9" spans="1:227">
      <c r="A9" s="87" t="s">
        <v>6</v>
      </c>
      <c r="B9" s="66" t="s">
        <v>7</v>
      </c>
      <c r="C9" s="66" t="s">
        <v>8</v>
      </c>
      <c r="D9" s="66" t="s">
        <v>9</v>
      </c>
      <c r="E9" s="66"/>
      <c r="F9" s="66"/>
      <c r="G9" s="66"/>
      <c r="H9" s="66"/>
      <c r="I9" s="66"/>
      <c r="J9" s="38"/>
    </row>
    <row r="10" spans="1:227" ht="62.25" customHeight="1">
      <c r="A10" s="89"/>
      <c r="B10" s="66"/>
      <c r="C10" s="66"/>
      <c r="D10" s="32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61" t="s">
        <v>15</v>
      </c>
      <c r="J10" s="38"/>
      <c r="K10" s="38"/>
      <c r="L10" s="38"/>
      <c r="M10" s="49"/>
    </row>
    <row r="11" spans="1:227">
      <c r="A11" s="60">
        <v>1</v>
      </c>
      <c r="B11" s="60">
        <v>2</v>
      </c>
      <c r="C11" s="60">
        <v>3</v>
      </c>
      <c r="D11" s="61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9"/>
    </row>
    <row r="12" spans="1:227" ht="38.1" customHeight="1">
      <c r="A12" s="65" t="s">
        <v>4</v>
      </c>
      <c r="B12" s="97" t="s">
        <v>89</v>
      </c>
      <c r="C12" s="61">
        <v>2022</v>
      </c>
      <c r="D12" s="16">
        <f t="shared" ref="D12:I13" si="0">D20+D64+D166</f>
        <v>277015.59999999998</v>
      </c>
      <c r="E12" s="16">
        <f t="shared" si="0"/>
        <v>11485.4</v>
      </c>
      <c r="F12" s="16">
        <f t="shared" si="0"/>
        <v>69181.099999999991</v>
      </c>
      <c r="G12" s="16">
        <f t="shared" si="0"/>
        <v>995.7</v>
      </c>
      <c r="H12" s="16">
        <f t="shared" si="0"/>
        <v>195353.4</v>
      </c>
      <c r="I12" s="16">
        <f t="shared" si="0"/>
        <v>0</v>
      </c>
      <c r="J12" s="40"/>
    </row>
    <row r="13" spans="1:227" ht="38.1" customHeight="1">
      <c r="A13" s="65"/>
      <c r="B13" s="97"/>
      <c r="C13" s="61">
        <v>2023</v>
      </c>
      <c r="D13" s="16">
        <f t="shared" si="0"/>
        <v>408613.69999999995</v>
      </c>
      <c r="E13" s="16">
        <f t="shared" si="0"/>
        <v>95082.099999999991</v>
      </c>
      <c r="F13" s="16">
        <f t="shared" si="0"/>
        <v>70635.700000000012</v>
      </c>
      <c r="G13" s="16">
        <f t="shared" si="0"/>
        <v>37769.4</v>
      </c>
      <c r="H13" s="16">
        <f t="shared" si="0"/>
        <v>205126.49999999997</v>
      </c>
      <c r="I13" s="16">
        <f t="shared" si="0"/>
        <v>0</v>
      </c>
      <c r="J13" s="40"/>
    </row>
    <row r="14" spans="1:227" ht="38.1" customHeight="1">
      <c r="A14" s="65"/>
      <c r="B14" s="97"/>
      <c r="C14" s="61">
        <v>2024</v>
      </c>
      <c r="D14" s="16">
        <f t="shared" ref="D14:I17" si="1">D22+D112+D127+D168</f>
        <v>344407</v>
      </c>
      <c r="E14" s="16">
        <f t="shared" si="1"/>
        <v>5298.8</v>
      </c>
      <c r="F14" s="16">
        <f t="shared" si="1"/>
        <v>55153.399999999994</v>
      </c>
      <c r="G14" s="16">
        <f t="shared" si="1"/>
        <v>91785.599999999991</v>
      </c>
      <c r="H14" s="16">
        <f t="shared" si="1"/>
        <v>182169.2</v>
      </c>
      <c r="I14" s="16">
        <f t="shared" si="1"/>
        <v>10000</v>
      </c>
      <c r="J14" s="40"/>
    </row>
    <row r="15" spans="1:227" ht="38.1" customHeight="1">
      <c r="A15" s="65"/>
      <c r="B15" s="97"/>
      <c r="C15" s="61">
        <v>2025</v>
      </c>
      <c r="D15" s="16">
        <f t="shared" si="1"/>
        <v>534322.30000000005</v>
      </c>
      <c r="E15" s="16">
        <f t="shared" si="1"/>
        <v>92235.9</v>
      </c>
      <c r="F15" s="16">
        <f t="shared" si="1"/>
        <v>102293.3</v>
      </c>
      <c r="G15" s="16">
        <f t="shared" si="1"/>
        <v>151773.29999999999</v>
      </c>
      <c r="H15" s="16">
        <f t="shared" si="1"/>
        <v>181019.8</v>
      </c>
      <c r="I15" s="16">
        <f t="shared" si="1"/>
        <v>7000</v>
      </c>
      <c r="J15" s="40"/>
      <c r="K15" s="40"/>
      <c r="L15" s="58"/>
      <c r="M15" s="59"/>
      <c r="N15" s="57"/>
    </row>
    <row r="16" spans="1:227" s="30" customFormat="1" ht="38.1" customHeight="1">
      <c r="A16" s="65"/>
      <c r="B16" s="97"/>
      <c r="C16" s="61">
        <v>2026</v>
      </c>
      <c r="D16" s="16">
        <f t="shared" si="1"/>
        <v>201611.69999999998</v>
      </c>
      <c r="E16" s="16">
        <f t="shared" si="1"/>
        <v>244.7</v>
      </c>
      <c r="F16" s="16">
        <f t="shared" si="1"/>
        <v>50050.7</v>
      </c>
      <c r="G16" s="16">
        <f t="shared" si="1"/>
        <v>5499.1</v>
      </c>
      <c r="H16" s="16">
        <f t="shared" si="1"/>
        <v>139817.20000000001</v>
      </c>
      <c r="I16" s="16">
        <f t="shared" si="1"/>
        <v>6000</v>
      </c>
      <c r="J16" s="40"/>
      <c r="K16" s="40"/>
      <c r="L16" s="58"/>
    </row>
    <row r="17" spans="1:227" ht="38.1" customHeight="1">
      <c r="A17" s="65"/>
      <c r="B17" s="97"/>
      <c r="C17" s="61">
        <v>2027</v>
      </c>
      <c r="D17" s="16">
        <f t="shared" si="1"/>
        <v>140849.70000000001</v>
      </c>
      <c r="E17" s="16">
        <f t="shared" si="1"/>
        <v>0</v>
      </c>
      <c r="F17" s="16">
        <f t="shared" si="1"/>
        <v>0</v>
      </c>
      <c r="G17" s="16">
        <f t="shared" si="1"/>
        <v>5286.8</v>
      </c>
      <c r="H17" s="16">
        <f t="shared" si="1"/>
        <v>135562.9</v>
      </c>
      <c r="I17" s="16">
        <f t="shared" si="1"/>
        <v>0</v>
      </c>
      <c r="J17" s="40"/>
      <c r="K17" s="40"/>
      <c r="L17" s="58"/>
    </row>
    <row r="18" spans="1:227" ht="38.1" customHeight="1">
      <c r="A18" s="65"/>
      <c r="B18" s="97"/>
      <c r="C18" s="61" t="s">
        <v>16</v>
      </c>
      <c r="D18" s="16">
        <f t="shared" ref="D18:G18" si="2">SUM(D12:D17)</f>
        <v>1906820</v>
      </c>
      <c r="E18" s="16">
        <f t="shared" si="2"/>
        <v>204346.9</v>
      </c>
      <c r="F18" s="16">
        <f t="shared" si="2"/>
        <v>347314.2</v>
      </c>
      <c r="G18" s="16">
        <f t="shared" si="2"/>
        <v>293109.89999999997</v>
      </c>
      <c r="H18" s="16">
        <f>SUM(H12:H17)</f>
        <v>1039048.9999999999</v>
      </c>
      <c r="I18" s="16">
        <f>SUM(I12:I17)</f>
        <v>23000</v>
      </c>
      <c r="J18" s="40"/>
    </row>
    <row r="19" spans="1:227">
      <c r="A19" s="25" t="s">
        <v>17</v>
      </c>
      <c r="B19" s="26"/>
      <c r="C19" s="27"/>
      <c r="D19" s="28"/>
      <c r="E19" s="28"/>
      <c r="F19" s="28"/>
      <c r="G19" s="28"/>
      <c r="H19" s="28"/>
      <c r="I19" s="29"/>
      <c r="J19" s="40"/>
    </row>
    <row r="20" spans="1:227">
      <c r="A20" s="65" t="s">
        <v>80</v>
      </c>
      <c r="B20" s="76"/>
      <c r="C20" s="61">
        <v>2022</v>
      </c>
      <c r="D20" s="24">
        <f t="shared" ref="D20:I22" si="3">D27</f>
        <v>38878.399999999994</v>
      </c>
      <c r="E20" s="24">
        <f t="shared" si="3"/>
        <v>11353.3</v>
      </c>
      <c r="F20" s="24">
        <f t="shared" si="3"/>
        <v>24803.599999999999</v>
      </c>
      <c r="G20" s="24">
        <f t="shared" si="3"/>
        <v>0</v>
      </c>
      <c r="H20" s="24">
        <f t="shared" si="3"/>
        <v>2721.5</v>
      </c>
      <c r="I20" s="24">
        <f t="shared" si="3"/>
        <v>0</v>
      </c>
      <c r="J20" s="41"/>
      <c r="K20" s="3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65"/>
      <c r="B21" s="71"/>
      <c r="C21" s="61">
        <v>2023</v>
      </c>
      <c r="D21" s="16">
        <f t="shared" si="3"/>
        <v>151703.9</v>
      </c>
      <c r="E21" s="16">
        <f t="shared" si="3"/>
        <v>94877.9</v>
      </c>
      <c r="F21" s="16">
        <f t="shared" si="3"/>
        <v>30656.7</v>
      </c>
      <c r="G21" s="16">
        <f t="shared" si="3"/>
        <v>25000</v>
      </c>
      <c r="H21" s="16">
        <f t="shared" si="3"/>
        <v>1169.3</v>
      </c>
      <c r="I21" s="16">
        <f t="shared" si="3"/>
        <v>0</v>
      </c>
      <c r="J21" s="40"/>
      <c r="K21" s="3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65"/>
      <c r="B22" s="71"/>
      <c r="C22" s="61">
        <v>2024</v>
      </c>
      <c r="D22" s="16">
        <f t="shared" si="3"/>
        <v>19616.400000000001</v>
      </c>
      <c r="E22" s="16">
        <f t="shared" si="3"/>
        <v>4569</v>
      </c>
      <c r="F22" s="16">
        <f t="shared" si="3"/>
        <v>10431</v>
      </c>
      <c r="G22" s="16">
        <f t="shared" si="3"/>
        <v>0</v>
      </c>
      <c r="H22" s="16">
        <f t="shared" si="3"/>
        <v>4616.3999999999996</v>
      </c>
      <c r="I22" s="16">
        <f t="shared" si="3"/>
        <v>0</v>
      </c>
      <c r="J22" s="40"/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65"/>
      <c r="B23" s="71"/>
      <c r="C23" s="61">
        <v>2025</v>
      </c>
      <c r="D23" s="16">
        <f t="shared" ref="D23:H25" si="4">D30+D48</f>
        <v>222994.19999999998</v>
      </c>
      <c r="E23" s="16">
        <f t="shared" si="4"/>
        <v>91986.4</v>
      </c>
      <c r="F23" s="16">
        <f t="shared" si="4"/>
        <v>85587.3</v>
      </c>
      <c r="G23" s="16">
        <f t="shared" si="4"/>
        <v>44722.1</v>
      </c>
      <c r="H23" s="16">
        <f t="shared" si="4"/>
        <v>698.4</v>
      </c>
      <c r="I23" s="16">
        <f>I30+I48</f>
        <v>0</v>
      </c>
      <c r="J23" s="40"/>
      <c r="K23" s="4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65"/>
      <c r="B24" s="71"/>
      <c r="C24" s="61">
        <v>2026</v>
      </c>
      <c r="D24" s="16">
        <f t="shared" si="4"/>
        <v>48814.7</v>
      </c>
      <c r="E24" s="16">
        <f t="shared" si="4"/>
        <v>0</v>
      </c>
      <c r="F24" s="16">
        <f t="shared" si="4"/>
        <v>48326.5</v>
      </c>
      <c r="G24" s="16">
        <f t="shared" si="4"/>
        <v>0</v>
      </c>
      <c r="H24" s="16">
        <f t="shared" si="4"/>
        <v>488.2</v>
      </c>
      <c r="I24" s="16">
        <f>I31+I49</f>
        <v>0</v>
      </c>
      <c r="J24" s="40"/>
      <c r="K24" s="4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65"/>
      <c r="B25" s="71"/>
      <c r="C25" s="61">
        <v>2027</v>
      </c>
      <c r="D25" s="16">
        <f t="shared" si="4"/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>I32+I50</f>
        <v>0</v>
      </c>
      <c r="J25" s="40"/>
      <c r="K25" s="4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65"/>
      <c r="B26" s="72"/>
      <c r="C26" s="61" t="s">
        <v>16</v>
      </c>
      <c r="D26" s="16">
        <f>SUM(D20:D25)</f>
        <v>482007.6</v>
      </c>
      <c r="E26" s="16">
        <f t="shared" ref="E26:I26" si="5">SUM(E20:E24)</f>
        <v>202786.59999999998</v>
      </c>
      <c r="F26" s="16">
        <f t="shared" si="5"/>
        <v>199805.1</v>
      </c>
      <c r="G26" s="16">
        <f t="shared" si="5"/>
        <v>69722.100000000006</v>
      </c>
      <c r="H26" s="16">
        <f t="shared" si="5"/>
        <v>9693.8000000000011</v>
      </c>
      <c r="I26" s="16">
        <f t="shared" si="5"/>
        <v>0</v>
      </c>
      <c r="J26" s="40"/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65" t="s">
        <v>81</v>
      </c>
      <c r="B27" s="76"/>
      <c r="C27" s="61">
        <v>2022</v>
      </c>
      <c r="D27" s="16">
        <f t="shared" ref="D27:I32" si="6">D34+D41</f>
        <v>38878.399999999994</v>
      </c>
      <c r="E27" s="16">
        <f t="shared" si="6"/>
        <v>11353.3</v>
      </c>
      <c r="F27" s="16">
        <f t="shared" si="6"/>
        <v>24803.599999999999</v>
      </c>
      <c r="G27" s="16">
        <f t="shared" si="6"/>
        <v>0</v>
      </c>
      <c r="H27" s="16">
        <f t="shared" si="6"/>
        <v>2721.5</v>
      </c>
      <c r="I27" s="16">
        <f t="shared" si="6"/>
        <v>0</v>
      </c>
      <c r="J27" s="40"/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65"/>
      <c r="B28" s="71"/>
      <c r="C28" s="61">
        <v>2023</v>
      </c>
      <c r="D28" s="16">
        <f t="shared" si="6"/>
        <v>151703.9</v>
      </c>
      <c r="E28" s="16">
        <f t="shared" si="6"/>
        <v>94877.9</v>
      </c>
      <c r="F28" s="16">
        <f t="shared" si="6"/>
        <v>30656.7</v>
      </c>
      <c r="G28" s="16">
        <f t="shared" si="6"/>
        <v>25000</v>
      </c>
      <c r="H28" s="16">
        <f t="shared" si="6"/>
        <v>1169.3</v>
      </c>
      <c r="I28" s="16">
        <f t="shared" si="6"/>
        <v>0</v>
      </c>
      <c r="J28" s="40"/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65"/>
      <c r="B29" s="71"/>
      <c r="C29" s="61">
        <v>2024</v>
      </c>
      <c r="D29" s="16">
        <f>SUM(E29:I29)</f>
        <v>19616.400000000001</v>
      </c>
      <c r="E29" s="16">
        <f t="shared" si="6"/>
        <v>4569</v>
      </c>
      <c r="F29" s="16">
        <f t="shared" si="6"/>
        <v>10431</v>
      </c>
      <c r="G29" s="16">
        <f t="shared" si="6"/>
        <v>0</v>
      </c>
      <c r="H29" s="16">
        <f t="shared" si="6"/>
        <v>4616.3999999999996</v>
      </c>
      <c r="I29" s="16">
        <f t="shared" si="6"/>
        <v>0</v>
      </c>
      <c r="J29" s="40"/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65"/>
      <c r="B30" s="71"/>
      <c r="C30" s="61">
        <v>2025</v>
      </c>
      <c r="D30" s="16">
        <f>SUM(E30:I30)</f>
        <v>169386.19999999998</v>
      </c>
      <c r="E30" s="16">
        <f t="shared" si="6"/>
        <v>91986.4</v>
      </c>
      <c r="F30" s="16">
        <f t="shared" si="6"/>
        <v>32515.300000000003</v>
      </c>
      <c r="G30" s="16">
        <f t="shared" si="6"/>
        <v>44186.1</v>
      </c>
      <c r="H30" s="16">
        <f t="shared" si="6"/>
        <v>698.4</v>
      </c>
      <c r="I30" s="16">
        <f t="shared" si="6"/>
        <v>0</v>
      </c>
      <c r="J30" s="40"/>
      <c r="K30" s="4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65"/>
      <c r="B31" s="71"/>
      <c r="C31" s="61">
        <v>2026</v>
      </c>
      <c r="D31" s="16">
        <f>SUM(E31:I31)</f>
        <v>0</v>
      </c>
      <c r="E31" s="16">
        <f t="shared" si="6"/>
        <v>0</v>
      </c>
      <c r="F31" s="16">
        <f t="shared" si="6"/>
        <v>0</v>
      </c>
      <c r="G31" s="16">
        <f t="shared" si="6"/>
        <v>0</v>
      </c>
      <c r="H31" s="16">
        <f t="shared" si="6"/>
        <v>0</v>
      </c>
      <c r="I31" s="16">
        <f t="shared" si="6"/>
        <v>0</v>
      </c>
      <c r="J31" s="40"/>
      <c r="K31" s="4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65"/>
      <c r="B32" s="71"/>
      <c r="C32" s="61">
        <v>2027</v>
      </c>
      <c r="D32" s="16">
        <f>SUM(E32:I32)</f>
        <v>0</v>
      </c>
      <c r="E32" s="16">
        <f t="shared" si="6"/>
        <v>0</v>
      </c>
      <c r="F32" s="16">
        <f t="shared" si="6"/>
        <v>0</v>
      </c>
      <c r="G32" s="16">
        <f t="shared" si="6"/>
        <v>0</v>
      </c>
      <c r="H32" s="16">
        <f t="shared" si="6"/>
        <v>0</v>
      </c>
      <c r="I32" s="16">
        <f t="shared" si="6"/>
        <v>0</v>
      </c>
      <c r="J32" s="40"/>
      <c r="K32" s="4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24.75" customHeight="1">
      <c r="A33" s="65"/>
      <c r="B33" s="72"/>
      <c r="C33" s="61" t="s">
        <v>16</v>
      </c>
      <c r="D33" s="16">
        <f>SUM(D27:D32)</f>
        <v>379584.89999999997</v>
      </c>
      <c r="E33" s="16">
        <f t="shared" ref="E33:I33" si="7">SUM(E27:E31)</f>
        <v>202786.59999999998</v>
      </c>
      <c r="F33" s="16">
        <f t="shared" si="7"/>
        <v>98406.6</v>
      </c>
      <c r="G33" s="16">
        <f t="shared" si="7"/>
        <v>69186.100000000006</v>
      </c>
      <c r="H33" s="16">
        <f>SUM(H27:H31)</f>
        <v>9205.6</v>
      </c>
      <c r="I33" s="16">
        <f t="shared" si="7"/>
        <v>0</v>
      </c>
      <c r="J33" s="40"/>
      <c r="K33" s="3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8.75" customHeight="1">
      <c r="A34" s="67" t="s">
        <v>78</v>
      </c>
      <c r="B34" s="76"/>
      <c r="C34" s="60">
        <v>2022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42"/>
    </row>
    <row r="35" spans="1:227">
      <c r="A35" s="68"/>
      <c r="B35" s="71"/>
      <c r="C35" s="60">
        <v>2023</v>
      </c>
      <c r="D35" s="15">
        <f>SUM(E35:I35)</f>
        <v>135000</v>
      </c>
      <c r="E35" s="15">
        <v>90000</v>
      </c>
      <c r="F35" s="15">
        <v>20000</v>
      </c>
      <c r="G35" s="15">
        <v>25000</v>
      </c>
      <c r="H35" s="15">
        <v>0</v>
      </c>
      <c r="I35" s="15">
        <v>0</v>
      </c>
      <c r="J35" s="42"/>
    </row>
    <row r="36" spans="1:227">
      <c r="A36" s="68"/>
      <c r="B36" s="71"/>
      <c r="C36" s="60">
        <v>2024</v>
      </c>
      <c r="D36" s="15">
        <f>SUM(E36:I36)</f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42"/>
    </row>
    <row r="37" spans="1:227">
      <c r="A37" s="68"/>
      <c r="B37" s="71"/>
      <c r="C37" s="60">
        <v>2025</v>
      </c>
      <c r="D37" s="15">
        <f>SUM(E37:I37)</f>
        <v>148058.20000000001</v>
      </c>
      <c r="E37" s="15">
        <f>90235.3-3874.8</f>
        <v>86360.5</v>
      </c>
      <c r="F37" s="15">
        <f>20000-858.8</f>
        <v>19141.2</v>
      </c>
      <c r="G37" s="15">
        <v>42556.5</v>
      </c>
      <c r="H37" s="15">
        <v>0</v>
      </c>
      <c r="I37" s="15">
        <v>0</v>
      </c>
      <c r="J37" s="42"/>
      <c r="K37" s="42"/>
      <c r="L37" s="52"/>
    </row>
    <row r="38" spans="1:227">
      <c r="A38" s="68"/>
      <c r="B38" s="71"/>
      <c r="C38" s="60">
        <v>2026</v>
      </c>
      <c r="D38" s="15">
        <f t="shared" ref="D38:D39" si="8">SUM(E38:I38)</f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42"/>
    </row>
    <row r="39" spans="1:227">
      <c r="A39" s="68"/>
      <c r="B39" s="71"/>
      <c r="C39" s="60">
        <v>2027</v>
      </c>
      <c r="D39" s="15">
        <f t="shared" si="8"/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42"/>
    </row>
    <row r="40" spans="1:227" ht="25.5" customHeight="1">
      <c r="A40" s="69"/>
      <c r="B40" s="72"/>
      <c r="C40" s="60" t="s">
        <v>16</v>
      </c>
      <c r="D40" s="15">
        <f>SUM(D34:D39)</f>
        <v>283058.2</v>
      </c>
      <c r="E40" s="15">
        <f t="shared" ref="E40:I40" si="9">SUM(E34:E39)</f>
        <v>176360.5</v>
      </c>
      <c r="F40" s="15">
        <f t="shared" si="9"/>
        <v>39141.199999999997</v>
      </c>
      <c r="G40" s="15">
        <f t="shared" si="9"/>
        <v>67556.5</v>
      </c>
      <c r="H40" s="15">
        <f t="shared" si="9"/>
        <v>0</v>
      </c>
      <c r="I40" s="15">
        <f t="shared" si="9"/>
        <v>0</v>
      </c>
      <c r="J40" s="42"/>
    </row>
    <row r="41" spans="1:227">
      <c r="A41" s="67" t="s">
        <v>18</v>
      </c>
      <c r="B41" s="76"/>
      <c r="C41" s="60">
        <v>2022</v>
      </c>
      <c r="D41" s="15">
        <f t="shared" ref="D41:D46" si="10">SUM(E41:I41)</f>
        <v>38878.399999999994</v>
      </c>
      <c r="E41" s="15">
        <v>11353.3</v>
      </c>
      <c r="F41" s="15">
        <v>24803.599999999999</v>
      </c>
      <c r="G41" s="15">
        <v>0</v>
      </c>
      <c r="H41" s="15">
        <v>2721.5</v>
      </c>
      <c r="I41" s="15">
        <v>0</v>
      </c>
      <c r="J41" s="42"/>
    </row>
    <row r="42" spans="1:227">
      <c r="A42" s="68"/>
      <c r="B42" s="71"/>
      <c r="C42" s="60">
        <v>2023</v>
      </c>
      <c r="D42" s="15">
        <f t="shared" si="10"/>
        <v>16703.900000000001</v>
      </c>
      <c r="E42" s="15">
        <v>4877.8999999999996</v>
      </c>
      <c r="F42" s="15">
        <v>10656.7</v>
      </c>
      <c r="G42" s="15">
        <v>0</v>
      </c>
      <c r="H42" s="15">
        <v>1169.3</v>
      </c>
      <c r="I42" s="15">
        <v>0</v>
      </c>
      <c r="J42" s="42"/>
    </row>
    <row r="43" spans="1:227">
      <c r="A43" s="68"/>
      <c r="B43" s="71"/>
      <c r="C43" s="60">
        <v>2024</v>
      </c>
      <c r="D43" s="15">
        <f t="shared" si="10"/>
        <v>19616.400000000001</v>
      </c>
      <c r="E43" s="15">
        <v>4569</v>
      </c>
      <c r="F43" s="15">
        <v>10431</v>
      </c>
      <c r="G43" s="15">
        <v>0</v>
      </c>
      <c r="H43" s="15">
        <v>4616.3999999999996</v>
      </c>
      <c r="I43" s="15">
        <v>0</v>
      </c>
      <c r="J43" s="42"/>
    </row>
    <row r="44" spans="1:227">
      <c r="A44" s="68"/>
      <c r="B44" s="71"/>
      <c r="C44" s="60">
        <v>2025</v>
      </c>
      <c r="D44" s="15">
        <f t="shared" si="10"/>
        <v>21328</v>
      </c>
      <c r="E44" s="15">
        <v>5625.9</v>
      </c>
      <c r="F44" s="15">
        <v>13374.1</v>
      </c>
      <c r="G44" s="15">
        <v>1629.6</v>
      </c>
      <c r="H44" s="15">
        <v>698.4</v>
      </c>
      <c r="I44" s="15">
        <v>0</v>
      </c>
      <c r="J44" s="42"/>
      <c r="K44" s="42"/>
    </row>
    <row r="45" spans="1:227">
      <c r="A45" s="68"/>
      <c r="B45" s="71"/>
      <c r="C45" s="60">
        <v>2026</v>
      </c>
      <c r="D45" s="15">
        <f t="shared" si="10"/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42"/>
    </row>
    <row r="46" spans="1:227">
      <c r="A46" s="68"/>
      <c r="B46" s="71"/>
      <c r="C46" s="60">
        <v>2027</v>
      </c>
      <c r="D46" s="15">
        <f t="shared" si="10"/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42"/>
    </row>
    <row r="47" spans="1:227">
      <c r="A47" s="69"/>
      <c r="B47" s="72"/>
      <c r="C47" s="60" t="s">
        <v>16</v>
      </c>
      <c r="D47" s="15">
        <f>SUM(D41:D46)</f>
        <v>96526.7</v>
      </c>
      <c r="E47" s="15">
        <f t="shared" ref="E47:I47" si="11">SUM(E41:E46)</f>
        <v>26426.1</v>
      </c>
      <c r="F47" s="15">
        <f t="shared" si="11"/>
        <v>59265.4</v>
      </c>
      <c r="G47" s="15">
        <f t="shared" si="11"/>
        <v>1629.6</v>
      </c>
      <c r="H47" s="15">
        <f t="shared" si="11"/>
        <v>9205.6</v>
      </c>
      <c r="I47" s="15">
        <f t="shared" si="11"/>
        <v>0</v>
      </c>
      <c r="J47" s="42"/>
    </row>
    <row r="48" spans="1:227" ht="19.5" customHeight="1">
      <c r="A48" s="73" t="s">
        <v>91</v>
      </c>
      <c r="B48" s="71"/>
      <c r="C48" s="61">
        <v>2025</v>
      </c>
      <c r="D48" s="16">
        <f>SUM(E48:I48)</f>
        <v>53608</v>
      </c>
      <c r="E48" s="16">
        <f t="shared" ref="E48:I50" si="12">E52+E56+E60</f>
        <v>0</v>
      </c>
      <c r="F48" s="16">
        <f t="shared" si="12"/>
        <v>53072</v>
      </c>
      <c r="G48" s="16">
        <f t="shared" si="12"/>
        <v>536</v>
      </c>
      <c r="H48" s="16">
        <f t="shared" si="12"/>
        <v>0</v>
      </c>
      <c r="I48" s="16">
        <f>I52+I56+I60</f>
        <v>0</v>
      </c>
      <c r="J48" s="40"/>
      <c r="K48" s="4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</row>
    <row r="49" spans="1:227" ht="19.5" customHeight="1">
      <c r="A49" s="74"/>
      <c r="B49" s="71"/>
      <c r="C49" s="61">
        <v>2026</v>
      </c>
      <c r="D49" s="16">
        <f>SUM(E49:I49)</f>
        <v>48814.7</v>
      </c>
      <c r="E49" s="16">
        <f t="shared" si="12"/>
        <v>0</v>
      </c>
      <c r="F49" s="16">
        <f t="shared" si="12"/>
        <v>48326.5</v>
      </c>
      <c r="G49" s="16">
        <f t="shared" si="12"/>
        <v>0</v>
      </c>
      <c r="H49" s="16">
        <f t="shared" si="12"/>
        <v>488.2</v>
      </c>
      <c r="I49" s="16">
        <f t="shared" si="12"/>
        <v>0</v>
      </c>
      <c r="J49" s="40"/>
      <c r="K49" s="4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 spans="1:227" ht="19.5" customHeight="1">
      <c r="A50" s="74"/>
      <c r="B50" s="71"/>
      <c r="C50" s="61">
        <v>2027</v>
      </c>
      <c r="D50" s="16">
        <f>SUM(E50:I50)</f>
        <v>0</v>
      </c>
      <c r="E50" s="16">
        <f t="shared" si="12"/>
        <v>0</v>
      </c>
      <c r="F50" s="16">
        <f t="shared" si="12"/>
        <v>0</v>
      </c>
      <c r="G50" s="16">
        <f t="shared" si="12"/>
        <v>0</v>
      </c>
      <c r="H50" s="16">
        <f t="shared" si="12"/>
        <v>0</v>
      </c>
      <c r="I50" s="16">
        <f t="shared" si="12"/>
        <v>0</v>
      </c>
      <c r="J50" s="40"/>
      <c r="K50" s="4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</row>
    <row r="51" spans="1:227" ht="19.5" customHeight="1">
      <c r="A51" s="75"/>
      <c r="B51" s="72"/>
      <c r="C51" s="61" t="s">
        <v>16</v>
      </c>
      <c r="D51" s="16">
        <f>SUM(D48:D50)</f>
        <v>102422.7</v>
      </c>
      <c r="E51" s="16">
        <f>SUM(E48:E49)</f>
        <v>0</v>
      </c>
      <c r="F51" s="16">
        <f>SUM(F48:F49)</f>
        <v>101398.5</v>
      </c>
      <c r="G51" s="16">
        <f>SUM(G48:G49)</f>
        <v>536</v>
      </c>
      <c r="H51" s="16">
        <f>SUM(H48:H49)</f>
        <v>488.2</v>
      </c>
      <c r="I51" s="16">
        <f>SUM(I48:I49)</f>
        <v>0</v>
      </c>
      <c r="J51" s="40"/>
      <c r="K51" s="3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</row>
    <row r="52" spans="1:227" ht="19.5" customHeight="1">
      <c r="A52" s="67" t="s">
        <v>92</v>
      </c>
      <c r="B52" s="71"/>
      <c r="C52" s="60">
        <v>2025</v>
      </c>
      <c r="D52" s="15">
        <f>SUM(E52:I52)</f>
        <v>536</v>
      </c>
      <c r="E52" s="15">
        <v>0</v>
      </c>
      <c r="F52" s="15">
        <v>0</v>
      </c>
      <c r="G52" s="15">
        <f>536.1-0.1</f>
        <v>536</v>
      </c>
      <c r="H52" s="15">
        <v>0</v>
      </c>
      <c r="I52" s="15">
        <v>0</v>
      </c>
      <c r="J52" s="42"/>
      <c r="K52" s="40"/>
    </row>
    <row r="53" spans="1:227" ht="19.5" customHeight="1">
      <c r="A53" s="68"/>
      <c r="B53" s="71"/>
      <c r="C53" s="60">
        <v>2026</v>
      </c>
      <c r="D53" s="15">
        <f t="shared" ref="D53:D54" si="13">SUM(E53:I53)</f>
        <v>488.2</v>
      </c>
      <c r="E53" s="15">
        <v>0</v>
      </c>
      <c r="F53" s="15">
        <v>0</v>
      </c>
      <c r="G53" s="15">
        <v>0</v>
      </c>
      <c r="H53" s="15">
        <v>488.2</v>
      </c>
      <c r="I53" s="15">
        <v>0</v>
      </c>
      <c r="J53" s="42"/>
    </row>
    <row r="54" spans="1:227" ht="19.5" customHeight="1">
      <c r="A54" s="68"/>
      <c r="B54" s="71"/>
      <c r="C54" s="60">
        <v>2027</v>
      </c>
      <c r="D54" s="15">
        <f t="shared" si="13"/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42"/>
    </row>
    <row r="55" spans="1:227" ht="19.5" customHeight="1">
      <c r="A55" s="69"/>
      <c r="B55" s="72"/>
      <c r="C55" s="60" t="s">
        <v>16</v>
      </c>
      <c r="D55" s="15">
        <f t="shared" ref="D55:I55" si="14">SUM(D52:D54)</f>
        <v>1024.2</v>
      </c>
      <c r="E55" s="15">
        <f t="shared" si="14"/>
        <v>0</v>
      </c>
      <c r="F55" s="15">
        <f t="shared" si="14"/>
        <v>0</v>
      </c>
      <c r="G55" s="15">
        <f t="shared" si="14"/>
        <v>536</v>
      </c>
      <c r="H55" s="15">
        <f t="shared" si="14"/>
        <v>488.2</v>
      </c>
      <c r="I55" s="15">
        <f t="shared" si="14"/>
        <v>0</v>
      </c>
      <c r="J55" s="42"/>
    </row>
    <row r="56" spans="1:227" ht="19.5" customHeight="1">
      <c r="A56" s="67" t="s">
        <v>93</v>
      </c>
      <c r="B56" s="71"/>
      <c r="C56" s="60">
        <v>2025</v>
      </c>
      <c r="D56" s="15">
        <f t="shared" ref="D56:D58" si="15">SUM(E56:I56)</f>
        <v>39795</v>
      </c>
      <c r="E56" s="15">
        <v>0</v>
      </c>
      <c r="F56" s="15">
        <v>39795</v>
      </c>
      <c r="G56" s="15">
        <v>0</v>
      </c>
      <c r="H56" s="15">
        <v>0</v>
      </c>
      <c r="I56" s="15">
        <v>0</v>
      </c>
      <c r="J56" s="42"/>
      <c r="K56" s="42"/>
    </row>
    <row r="57" spans="1:227" ht="19.5" customHeight="1">
      <c r="A57" s="68"/>
      <c r="B57" s="71"/>
      <c r="C57" s="60">
        <v>2026</v>
      </c>
      <c r="D57" s="15">
        <f t="shared" si="15"/>
        <v>48326.5</v>
      </c>
      <c r="E57" s="15">
        <v>0</v>
      </c>
      <c r="F57" s="15">
        <v>48326.5</v>
      </c>
      <c r="G57" s="15">
        <v>0</v>
      </c>
      <c r="H57" s="15">
        <v>0</v>
      </c>
      <c r="I57" s="15">
        <v>0</v>
      </c>
      <c r="J57" s="42"/>
    </row>
    <row r="58" spans="1:227" ht="19.5" customHeight="1">
      <c r="A58" s="68"/>
      <c r="B58" s="71"/>
      <c r="C58" s="60">
        <v>2027</v>
      </c>
      <c r="D58" s="15">
        <f t="shared" si="15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42"/>
    </row>
    <row r="59" spans="1:227" ht="19.5" customHeight="1">
      <c r="A59" s="69"/>
      <c r="B59" s="72"/>
      <c r="C59" s="60" t="s">
        <v>16</v>
      </c>
      <c r="D59" s="15">
        <f t="shared" ref="D59:I59" si="16">SUM(D56:D58)</f>
        <v>88121.5</v>
      </c>
      <c r="E59" s="15">
        <f t="shared" si="16"/>
        <v>0</v>
      </c>
      <c r="F59" s="15">
        <f t="shared" si="16"/>
        <v>88121.5</v>
      </c>
      <c r="G59" s="15">
        <f t="shared" si="16"/>
        <v>0</v>
      </c>
      <c r="H59" s="15">
        <f t="shared" si="16"/>
        <v>0</v>
      </c>
      <c r="I59" s="15">
        <f t="shared" si="16"/>
        <v>0</v>
      </c>
      <c r="J59" s="42"/>
    </row>
    <row r="60" spans="1:227" ht="19.5" customHeight="1">
      <c r="A60" s="67" t="s">
        <v>94</v>
      </c>
      <c r="B60" s="71"/>
      <c r="C60" s="60">
        <v>2025</v>
      </c>
      <c r="D60" s="15">
        <v>0</v>
      </c>
      <c r="E60" s="15">
        <v>0</v>
      </c>
      <c r="F60" s="15">
        <v>13277</v>
      </c>
      <c r="G60" s="15">
        <v>0</v>
      </c>
      <c r="H60" s="15">
        <v>0</v>
      </c>
      <c r="I60" s="15">
        <v>0</v>
      </c>
      <c r="J60" s="42"/>
      <c r="K60" s="42"/>
    </row>
    <row r="61" spans="1:227" ht="19.5" customHeight="1">
      <c r="A61" s="68"/>
      <c r="B61" s="71"/>
      <c r="C61" s="60">
        <v>2026</v>
      </c>
      <c r="D61" s="15">
        <f t="shared" ref="D61:D62" si="17">SUM(E61:I61)</f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42"/>
    </row>
    <row r="62" spans="1:227" ht="19.5" customHeight="1">
      <c r="A62" s="68"/>
      <c r="B62" s="71"/>
      <c r="C62" s="60">
        <v>2027</v>
      </c>
      <c r="D62" s="15">
        <f t="shared" si="17"/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42"/>
    </row>
    <row r="63" spans="1:227" ht="19.5" customHeight="1">
      <c r="A63" s="69"/>
      <c r="B63" s="72"/>
      <c r="C63" s="60" t="s">
        <v>16</v>
      </c>
      <c r="D63" s="15">
        <f t="shared" ref="D63:I63" si="18">SUM(D60:D62)</f>
        <v>0</v>
      </c>
      <c r="E63" s="15">
        <f t="shared" si="18"/>
        <v>0</v>
      </c>
      <c r="F63" s="15">
        <f t="shared" si="18"/>
        <v>13277</v>
      </c>
      <c r="G63" s="15">
        <f t="shared" si="18"/>
        <v>0</v>
      </c>
      <c r="H63" s="15">
        <f t="shared" si="18"/>
        <v>0</v>
      </c>
      <c r="I63" s="15">
        <f t="shared" si="18"/>
        <v>0</v>
      </c>
      <c r="J63" s="42"/>
    </row>
    <row r="64" spans="1:227">
      <c r="A64" s="65" t="s">
        <v>57</v>
      </c>
      <c r="B64" s="92"/>
      <c r="C64" s="61">
        <v>2022</v>
      </c>
      <c r="D64" s="23">
        <f t="shared" ref="D64:G64" si="19">D67+D73+D85+D100+D106</f>
        <v>54988.5</v>
      </c>
      <c r="E64" s="23">
        <f t="shared" si="19"/>
        <v>0</v>
      </c>
      <c r="F64" s="23">
        <f t="shared" si="19"/>
        <v>40132.1</v>
      </c>
      <c r="G64" s="23">
        <f t="shared" si="19"/>
        <v>0</v>
      </c>
      <c r="H64" s="23">
        <f>H67+H73+H85+H100+H106</f>
        <v>14856.400000000001</v>
      </c>
      <c r="I64" s="23">
        <f>(I67+I73+I79+I85+I100+I151)</f>
        <v>0</v>
      </c>
      <c r="J64" s="40"/>
      <c r="K64" s="3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</row>
    <row r="65" spans="1:227">
      <c r="A65" s="65"/>
      <c r="B65" s="93"/>
      <c r="C65" s="61">
        <v>2023</v>
      </c>
      <c r="D65" s="23">
        <f t="shared" ref="D65:G65" si="20">D68+D74+D80+D86+D101+D107</f>
        <v>65759</v>
      </c>
      <c r="E65" s="23">
        <f t="shared" si="20"/>
        <v>0</v>
      </c>
      <c r="F65" s="23">
        <f t="shared" si="20"/>
        <v>34603.4</v>
      </c>
      <c r="G65" s="23">
        <f t="shared" si="20"/>
        <v>0</v>
      </c>
      <c r="H65" s="23">
        <f>H68+H74+H80+H86+H101+H107</f>
        <v>31155.599999999999</v>
      </c>
      <c r="I65" s="23">
        <f>I68+I74+I80+I86+I101+I107</f>
        <v>0</v>
      </c>
      <c r="J65" s="40"/>
      <c r="K65" s="3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</row>
    <row r="66" spans="1:227">
      <c r="A66" s="65"/>
      <c r="B66" s="94"/>
      <c r="C66" s="61" t="s">
        <v>16</v>
      </c>
      <c r="D66" s="16">
        <f t="shared" ref="D66:I66" si="21">SUM(D64:D65)</f>
        <v>120747.5</v>
      </c>
      <c r="E66" s="16">
        <f t="shared" si="21"/>
        <v>0</v>
      </c>
      <c r="F66" s="16">
        <f t="shared" si="21"/>
        <v>74735.5</v>
      </c>
      <c r="G66" s="16">
        <f t="shared" si="21"/>
        <v>0</v>
      </c>
      <c r="H66" s="16">
        <f t="shared" si="21"/>
        <v>46012</v>
      </c>
      <c r="I66" s="16">
        <f t="shared" si="21"/>
        <v>0</v>
      </c>
      <c r="J66" s="40"/>
      <c r="K66" s="3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</row>
    <row r="67" spans="1:227">
      <c r="A67" s="65" t="s">
        <v>58</v>
      </c>
      <c r="B67" s="76"/>
      <c r="C67" s="61">
        <v>2022</v>
      </c>
      <c r="D67" s="16">
        <f t="shared" ref="D67:I68" si="22">D70</f>
        <v>18956.400000000001</v>
      </c>
      <c r="E67" s="16">
        <f t="shared" si="22"/>
        <v>0</v>
      </c>
      <c r="F67" s="16">
        <f t="shared" si="22"/>
        <v>13365.6</v>
      </c>
      <c r="G67" s="16">
        <f t="shared" si="22"/>
        <v>0</v>
      </c>
      <c r="H67" s="16">
        <f t="shared" si="22"/>
        <v>5590.8</v>
      </c>
      <c r="I67" s="16">
        <f t="shared" si="22"/>
        <v>0</v>
      </c>
      <c r="J67" s="40"/>
      <c r="K67" s="3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</row>
    <row r="68" spans="1:227">
      <c r="A68" s="65"/>
      <c r="B68" s="71"/>
      <c r="C68" s="61">
        <v>2023</v>
      </c>
      <c r="D68" s="16">
        <f t="shared" si="22"/>
        <v>49077.9</v>
      </c>
      <c r="E68" s="16">
        <f t="shared" si="22"/>
        <v>0</v>
      </c>
      <c r="F68" s="16">
        <f t="shared" si="22"/>
        <v>34603.4</v>
      </c>
      <c r="G68" s="16">
        <f t="shared" si="22"/>
        <v>0</v>
      </c>
      <c r="H68" s="16">
        <f t="shared" si="22"/>
        <v>14474.5</v>
      </c>
      <c r="I68" s="16">
        <f t="shared" si="22"/>
        <v>0</v>
      </c>
      <c r="J68" s="40"/>
      <c r="K68" s="3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</row>
    <row r="69" spans="1:227" ht="32.25" customHeight="1">
      <c r="A69" s="65"/>
      <c r="B69" s="72"/>
      <c r="C69" s="61" t="s">
        <v>16</v>
      </c>
      <c r="D69" s="23">
        <f t="shared" ref="D69:I69" si="23">SUM(D67:D68)</f>
        <v>68034.3</v>
      </c>
      <c r="E69" s="23">
        <f t="shared" si="23"/>
        <v>0</v>
      </c>
      <c r="F69" s="23">
        <f t="shared" si="23"/>
        <v>47969</v>
      </c>
      <c r="G69" s="23">
        <f t="shared" si="23"/>
        <v>0</v>
      </c>
      <c r="H69" s="23">
        <f t="shared" si="23"/>
        <v>20065.3</v>
      </c>
      <c r="I69" s="23">
        <f t="shared" si="23"/>
        <v>0</v>
      </c>
      <c r="J69" s="40"/>
      <c r="K69" s="3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</row>
    <row r="70" spans="1:227">
      <c r="A70" s="67" t="s">
        <v>19</v>
      </c>
      <c r="B70" s="76"/>
      <c r="C70" s="60">
        <v>2022</v>
      </c>
      <c r="D70" s="15">
        <f>SUM(E70:I70)</f>
        <v>18956.400000000001</v>
      </c>
      <c r="E70" s="15">
        <v>0</v>
      </c>
      <c r="F70" s="15">
        <v>13365.6</v>
      </c>
      <c r="G70" s="15">
        <v>0</v>
      </c>
      <c r="H70" s="15">
        <v>5590.8</v>
      </c>
      <c r="I70" s="15">
        <v>0</v>
      </c>
      <c r="J70" s="42"/>
    </row>
    <row r="71" spans="1:227">
      <c r="A71" s="68"/>
      <c r="B71" s="71"/>
      <c r="C71" s="60">
        <v>2023</v>
      </c>
      <c r="D71" s="15">
        <f>SUM(E71:I71)</f>
        <v>49077.9</v>
      </c>
      <c r="E71" s="15">
        <v>0</v>
      </c>
      <c r="F71" s="15">
        <v>34603.4</v>
      </c>
      <c r="G71" s="15">
        <v>0</v>
      </c>
      <c r="H71" s="15">
        <v>14474.5</v>
      </c>
      <c r="I71" s="15">
        <v>0</v>
      </c>
      <c r="J71" s="42"/>
    </row>
    <row r="72" spans="1:227">
      <c r="A72" s="69"/>
      <c r="B72" s="72"/>
      <c r="C72" s="60" t="s">
        <v>16</v>
      </c>
      <c r="D72" s="15">
        <f t="shared" ref="D72:I72" si="24">SUM(D70:D71)</f>
        <v>68034.3</v>
      </c>
      <c r="E72" s="15">
        <f t="shared" si="24"/>
        <v>0</v>
      </c>
      <c r="F72" s="15">
        <f t="shared" si="24"/>
        <v>47969</v>
      </c>
      <c r="G72" s="15">
        <f t="shared" si="24"/>
        <v>0</v>
      </c>
      <c r="H72" s="15">
        <f t="shared" si="24"/>
        <v>20065.3</v>
      </c>
      <c r="I72" s="15">
        <f t="shared" si="24"/>
        <v>0</v>
      </c>
      <c r="J72" s="42"/>
    </row>
    <row r="73" spans="1:227">
      <c r="A73" s="65" t="s">
        <v>59</v>
      </c>
      <c r="B73" s="76"/>
      <c r="C73" s="61">
        <v>2022</v>
      </c>
      <c r="D73" s="16">
        <f t="shared" ref="D73:I75" si="25">D76</f>
        <v>7300</v>
      </c>
      <c r="E73" s="16">
        <f t="shared" si="25"/>
        <v>0</v>
      </c>
      <c r="F73" s="16">
        <f t="shared" si="25"/>
        <v>6862</v>
      </c>
      <c r="G73" s="16">
        <f t="shared" si="25"/>
        <v>0</v>
      </c>
      <c r="H73" s="16">
        <f t="shared" si="25"/>
        <v>438</v>
      </c>
      <c r="I73" s="16">
        <f t="shared" si="25"/>
        <v>0</v>
      </c>
      <c r="J73" s="40"/>
      <c r="K73" s="3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</row>
    <row r="74" spans="1:227">
      <c r="A74" s="65"/>
      <c r="B74" s="71"/>
      <c r="C74" s="61">
        <v>2023</v>
      </c>
      <c r="D74" s="16">
        <f t="shared" si="25"/>
        <v>6300</v>
      </c>
      <c r="E74" s="16">
        <f t="shared" si="25"/>
        <v>0</v>
      </c>
      <c r="F74" s="16">
        <f t="shared" si="25"/>
        <v>0</v>
      </c>
      <c r="G74" s="16">
        <f t="shared" si="25"/>
        <v>0</v>
      </c>
      <c r="H74" s="16">
        <f t="shared" si="25"/>
        <v>6300</v>
      </c>
      <c r="I74" s="16">
        <f t="shared" si="25"/>
        <v>0</v>
      </c>
      <c r="J74" s="40"/>
      <c r="K74" s="3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</row>
    <row r="75" spans="1:227" ht="27.75" customHeight="1">
      <c r="A75" s="65"/>
      <c r="B75" s="72"/>
      <c r="C75" s="61" t="s">
        <v>16</v>
      </c>
      <c r="D75" s="16">
        <f t="shared" si="25"/>
        <v>13600</v>
      </c>
      <c r="E75" s="16">
        <f t="shared" si="25"/>
        <v>0</v>
      </c>
      <c r="F75" s="16">
        <f t="shared" si="25"/>
        <v>6862</v>
      </c>
      <c r="G75" s="16">
        <f t="shared" si="25"/>
        <v>0</v>
      </c>
      <c r="H75" s="16">
        <f t="shared" si="25"/>
        <v>6738</v>
      </c>
      <c r="I75" s="16">
        <f t="shared" si="25"/>
        <v>0</v>
      </c>
      <c r="J75" s="40"/>
      <c r="K75" s="3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</row>
    <row r="76" spans="1:227">
      <c r="A76" s="67" t="s">
        <v>20</v>
      </c>
      <c r="B76" s="76"/>
      <c r="C76" s="60">
        <v>2022</v>
      </c>
      <c r="D76" s="15">
        <f>SUM(E76:I76)</f>
        <v>7300</v>
      </c>
      <c r="E76" s="15">
        <v>0</v>
      </c>
      <c r="F76" s="15">
        <v>6862</v>
      </c>
      <c r="G76" s="15">
        <v>0</v>
      </c>
      <c r="H76" s="15">
        <v>438</v>
      </c>
      <c r="I76" s="15">
        <v>0</v>
      </c>
      <c r="J76" s="42"/>
    </row>
    <row r="77" spans="1:227">
      <c r="A77" s="68"/>
      <c r="B77" s="71"/>
      <c r="C77" s="60">
        <v>2023</v>
      </c>
      <c r="D77" s="15">
        <f>SUM(E77:I77)</f>
        <v>6300</v>
      </c>
      <c r="E77" s="15">
        <v>0</v>
      </c>
      <c r="F77" s="15">
        <v>0</v>
      </c>
      <c r="G77" s="15">
        <v>0</v>
      </c>
      <c r="H77" s="15">
        <v>6300</v>
      </c>
      <c r="I77" s="15">
        <v>0</v>
      </c>
      <c r="J77" s="42"/>
    </row>
    <row r="78" spans="1:227">
      <c r="A78" s="69"/>
      <c r="B78" s="72"/>
      <c r="C78" s="60" t="s">
        <v>16</v>
      </c>
      <c r="D78" s="15">
        <f t="shared" ref="D78:I78" si="26">SUM(D76:D77)</f>
        <v>13600</v>
      </c>
      <c r="E78" s="15">
        <f t="shared" si="26"/>
        <v>0</v>
      </c>
      <c r="F78" s="15">
        <f t="shared" si="26"/>
        <v>6862</v>
      </c>
      <c r="G78" s="15">
        <f t="shared" si="26"/>
        <v>0</v>
      </c>
      <c r="H78" s="15">
        <f t="shared" si="26"/>
        <v>6738</v>
      </c>
      <c r="I78" s="15">
        <f t="shared" si="26"/>
        <v>0</v>
      </c>
      <c r="J78" s="42"/>
    </row>
    <row r="79" spans="1:227" ht="30" customHeight="1">
      <c r="A79" s="65" t="s">
        <v>60</v>
      </c>
      <c r="B79" s="76"/>
      <c r="C79" s="61">
        <v>2022</v>
      </c>
      <c r="D79" s="16">
        <f t="shared" ref="D79:H80" si="27">D82</f>
        <v>0</v>
      </c>
      <c r="E79" s="16">
        <f t="shared" si="27"/>
        <v>0</v>
      </c>
      <c r="F79" s="16">
        <f t="shared" si="27"/>
        <v>0</v>
      </c>
      <c r="G79" s="16">
        <f t="shared" si="27"/>
        <v>0</v>
      </c>
      <c r="H79" s="16">
        <f t="shared" si="27"/>
        <v>0</v>
      </c>
      <c r="I79" s="16">
        <v>0</v>
      </c>
      <c r="J79" s="40"/>
      <c r="K79" s="3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</row>
    <row r="80" spans="1:227" ht="27" customHeight="1">
      <c r="A80" s="65"/>
      <c r="B80" s="71"/>
      <c r="C80" s="61">
        <v>2023</v>
      </c>
      <c r="D80" s="16">
        <f t="shared" si="27"/>
        <v>0</v>
      </c>
      <c r="E80" s="16">
        <f t="shared" si="27"/>
        <v>0</v>
      </c>
      <c r="F80" s="16">
        <f t="shared" si="27"/>
        <v>0</v>
      </c>
      <c r="G80" s="16">
        <f t="shared" si="27"/>
        <v>0</v>
      </c>
      <c r="H80" s="16">
        <f t="shared" si="27"/>
        <v>0</v>
      </c>
      <c r="I80" s="16">
        <f>I83</f>
        <v>0</v>
      </c>
      <c r="J80" s="40"/>
      <c r="K80" s="3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</row>
    <row r="81" spans="1:227" ht="39" customHeight="1">
      <c r="A81" s="65"/>
      <c r="B81" s="72"/>
      <c r="C81" s="61" t="s">
        <v>16</v>
      </c>
      <c r="D81" s="16">
        <f>SUM(D79:D80)</f>
        <v>0</v>
      </c>
      <c r="E81" s="16">
        <f>E84</f>
        <v>0</v>
      </c>
      <c r="F81" s="16">
        <f>F84</f>
        <v>0</v>
      </c>
      <c r="G81" s="16">
        <f>G84</f>
        <v>0</v>
      </c>
      <c r="H81" s="16">
        <f>H84</f>
        <v>0</v>
      </c>
      <c r="I81" s="16">
        <f>I84</f>
        <v>0</v>
      </c>
      <c r="J81" s="40"/>
      <c r="K81" s="3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</row>
    <row r="82" spans="1:227">
      <c r="A82" s="67" t="s">
        <v>21</v>
      </c>
      <c r="B82" s="76"/>
      <c r="C82" s="60">
        <v>2022</v>
      </c>
      <c r="D82" s="15">
        <f>SUM(E82:I82)</f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42"/>
    </row>
    <row r="83" spans="1:227">
      <c r="A83" s="68"/>
      <c r="B83" s="71"/>
      <c r="C83" s="60">
        <v>2023</v>
      </c>
      <c r="D83" s="15">
        <f>SUM(E83:I83)</f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42"/>
    </row>
    <row r="84" spans="1:227">
      <c r="A84" s="69"/>
      <c r="B84" s="72"/>
      <c r="C84" s="60" t="s">
        <v>16</v>
      </c>
      <c r="D84" s="15">
        <f t="shared" ref="D84:I84" si="28">SUM(D82:D83)</f>
        <v>0</v>
      </c>
      <c r="E84" s="15">
        <f t="shared" si="28"/>
        <v>0</v>
      </c>
      <c r="F84" s="15">
        <f t="shared" si="28"/>
        <v>0</v>
      </c>
      <c r="G84" s="15">
        <f t="shared" si="28"/>
        <v>0</v>
      </c>
      <c r="H84" s="15">
        <f t="shared" si="28"/>
        <v>0</v>
      </c>
      <c r="I84" s="15">
        <f t="shared" si="28"/>
        <v>0</v>
      </c>
      <c r="J84" s="42"/>
    </row>
    <row r="85" spans="1:227" ht="30" customHeight="1">
      <c r="A85" s="65" t="s">
        <v>61</v>
      </c>
      <c r="B85" s="95"/>
      <c r="C85" s="61">
        <v>2022</v>
      </c>
      <c r="D85" s="16">
        <f t="shared" ref="D85:I86" si="29">D88+D91+D94+D97</f>
        <v>28732.1</v>
      </c>
      <c r="E85" s="16">
        <f t="shared" si="29"/>
        <v>0</v>
      </c>
      <c r="F85" s="16">
        <f t="shared" si="29"/>
        <v>19904.5</v>
      </c>
      <c r="G85" s="16">
        <f t="shared" si="29"/>
        <v>0</v>
      </c>
      <c r="H85" s="16">
        <f t="shared" si="29"/>
        <v>8827.6</v>
      </c>
      <c r="I85" s="16">
        <f t="shared" si="29"/>
        <v>0</v>
      </c>
      <c r="J85" s="40"/>
      <c r="K85" s="3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</row>
    <row r="86" spans="1:227" ht="33.75" customHeight="1">
      <c r="A86" s="65"/>
      <c r="B86" s="96"/>
      <c r="C86" s="61">
        <v>2023</v>
      </c>
      <c r="D86" s="16">
        <f t="shared" si="29"/>
        <v>3189.8</v>
      </c>
      <c r="E86" s="16">
        <f t="shared" si="29"/>
        <v>0</v>
      </c>
      <c r="F86" s="16">
        <f t="shared" si="29"/>
        <v>0</v>
      </c>
      <c r="G86" s="16">
        <f t="shared" si="29"/>
        <v>0</v>
      </c>
      <c r="H86" s="16">
        <f t="shared" si="29"/>
        <v>3189.8</v>
      </c>
      <c r="I86" s="16">
        <f t="shared" si="29"/>
        <v>0</v>
      </c>
      <c r="J86" s="40"/>
      <c r="K86" s="3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</row>
    <row r="87" spans="1:227" ht="54.75" customHeight="1">
      <c r="A87" s="65"/>
      <c r="B87" s="96"/>
      <c r="C87" s="61" t="s">
        <v>16</v>
      </c>
      <c r="D87" s="16">
        <f t="shared" ref="D87:I87" si="30">SUM(D85:D86)</f>
        <v>31921.899999999998</v>
      </c>
      <c r="E87" s="16">
        <f t="shared" si="30"/>
        <v>0</v>
      </c>
      <c r="F87" s="16">
        <f t="shared" si="30"/>
        <v>19904.5</v>
      </c>
      <c r="G87" s="16">
        <f t="shared" si="30"/>
        <v>0</v>
      </c>
      <c r="H87" s="16">
        <f t="shared" si="30"/>
        <v>12017.400000000001</v>
      </c>
      <c r="I87" s="16">
        <f t="shared" si="30"/>
        <v>0</v>
      </c>
      <c r="J87" s="40"/>
      <c r="K87" s="3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</row>
    <row r="88" spans="1:227">
      <c r="A88" s="67" t="s">
        <v>22</v>
      </c>
      <c r="B88" s="76"/>
      <c r="C88" s="60">
        <v>2022</v>
      </c>
      <c r="D88" s="15">
        <f>SUM(E88:I88)</f>
        <v>6446.1</v>
      </c>
      <c r="E88" s="15">
        <v>0</v>
      </c>
      <c r="F88" s="15">
        <v>0</v>
      </c>
      <c r="G88" s="15">
        <v>0</v>
      </c>
      <c r="H88" s="15">
        <v>6446.1</v>
      </c>
      <c r="I88" s="15">
        <v>0</v>
      </c>
      <c r="J88" s="42"/>
    </row>
    <row r="89" spans="1:227">
      <c r="A89" s="68"/>
      <c r="B89" s="71"/>
      <c r="C89" s="60">
        <v>2023</v>
      </c>
      <c r="D89" s="15">
        <f>SUM(E89:I89)</f>
        <v>3144.8</v>
      </c>
      <c r="E89" s="15">
        <v>0</v>
      </c>
      <c r="F89" s="15">
        <v>0</v>
      </c>
      <c r="G89" s="15">
        <v>0</v>
      </c>
      <c r="H89" s="15">
        <v>3144.8</v>
      </c>
      <c r="I89" s="15">
        <v>0</v>
      </c>
      <c r="J89" s="42"/>
    </row>
    <row r="90" spans="1:227">
      <c r="A90" s="69"/>
      <c r="B90" s="72"/>
      <c r="C90" s="60" t="s">
        <v>16</v>
      </c>
      <c r="D90" s="15">
        <f t="shared" ref="D90:I90" si="31">SUM(D88:D89)</f>
        <v>9590.9000000000015</v>
      </c>
      <c r="E90" s="15">
        <f t="shared" si="31"/>
        <v>0</v>
      </c>
      <c r="F90" s="15">
        <f t="shared" si="31"/>
        <v>0</v>
      </c>
      <c r="G90" s="15">
        <f t="shared" si="31"/>
        <v>0</v>
      </c>
      <c r="H90" s="15">
        <f t="shared" si="31"/>
        <v>9590.9000000000015</v>
      </c>
      <c r="I90" s="15">
        <f t="shared" si="31"/>
        <v>0</v>
      </c>
      <c r="J90" s="42"/>
    </row>
    <row r="91" spans="1:227" s="6" customFormat="1">
      <c r="A91" s="67" t="s">
        <v>69</v>
      </c>
      <c r="B91" s="76"/>
      <c r="C91" s="60">
        <v>2022</v>
      </c>
      <c r="D91" s="15">
        <f>SUM(E91:I91)</f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42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</row>
    <row r="92" spans="1:227" s="6" customFormat="1">
      <c r="A92" s="68"/>
      <c r="B92" s="71"/>
      <c r="C92" s="60">
        <v>2023</v>
      </c>
      <c r="D92" s="15">
        <f>SUM(E92:I92)</f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42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</row>
    <row r="93" spans="1:227" s="6" customFormat="1">
      <c r="A93" s="69"/>
      <c r="B93" s="72"/>
      <c r="C93" s="60" t="s">
        <v>16</v>
      </c>
      <c r="D93" s="15">
        <f t="shared" ref="D93:I93" si="32">SUM(D91:D92)</f>
        <v>0</v>
      </c>
      <c r="E93" s="15">
        <f t="shared" si="32"/>
        <v>0</v>
      </c>
      <c r="F93" s="15">
        <f t="shared" si="32"/>
        <v>0</v>
      </c>
      <c r="G93" s="15">
        <f t="shared" si="32"/>
        <v>0</v>
      </c>
      <c r="H93" s="15">
        <f t="shared" si="32"/>
        <v>0</v>
      </c>
      <c r="I93" s="15">
        <f t="shared" si="32"/>
        <v>0</v>
      </c>
      <c r="J93" s="42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</row>
    <row r="94" spans="1:227" s="6" customFormat="1">
      <c r="A94" s="67" t="s">
        <v>0</v>
      </c>
      <c r="B94" s="76"/>
      <c r="C94" s="60">
        <v>2022</v>
      </c>
      <c r="D94" s="15">
        <f>SUM(E94:I94)</f>
        <v>650.70000000000005</v>
      </c>
      <c r="E94" s="15">
        <v>0</v>
      </c>
      <c r="F94" s="15">
        <v>0</v>
      </c>
      <c r="G94" s="15">
        <v>0</v>
      </c>
      <c r="H94" s="15">
        <v>650.70000000000005</v>
      </c>
      <c r="I94" s="15">
        <v>0</v>
      </c>
      <c r="J94" s="42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</row>
    <row r="95" spans="1:227" s="6" customFormat="1">
      <c r="A95" s="68"/>
      <c r="B95" s="71"/>
      <c r="C95" s="60">
        <v>2023</v>
      </c>
      <c r="D95" s="15">
        <f>SUM(E95:I95)</f>
        <v>45</v>
      </c>
      <c r="E95" s="15">
        <v>0</v>
      </c>
      <c r="F95" s="15">
        <v>0</v>
      </c>
      <c r="G95" s="15">
        <v>0</v>
      </c>
      <c r="H95" s="15">
        <v>45</v>
      </c>
      <c r="I95" s="15">
        <v>0</v>
      </c>
      <c r="J95" s="42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</row>
    <row r="96" spans="1:227" s="6" customFormat="1">
      <c r="A96" s="69"/>
      <c r="B96" s="72"/>
      <c r="C96" s="60" t="s">
        <v>16</v>
      </c>
      <c r="D96" s="15">
        <f t="shared" ref="D96:I96" si="33">SUM(D94:D95)</f>
        <v>695.7</v>
      </c>
      <c r="E96" s="15">
        <f t="shared" si="33"/>
        <v>0</v>
      </c>
      <c r="F96" s="15">
        <f t="shared" si="33"/>
        <v>0</v>
      </c>
      <c r="G96" s="15">
        <f t="shared" si="33"/>
        <v>0</v>
      </c>
      <c r="H96" s="15">
        <f t="shared" si="33"/>
        <v>695.7</v>
      </c>
      <c r="I96" s="15">
        <f t="shared" si="33"/>
        <v>0</v>
      </c>
      <c r="J96" s="42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</row>
    <row r="97" spans="1:227" s="6" customFormat="1">
      <c r="A97" s="67" t="s">
        <v>23</v>
      </c>
      <c r="B97" s="76"/>
      <c r="C97" s="60">
        <v>2022</v>
      </c>
      <c r="D97" s="15">
        <f>SUM(E97:I97)</f>
        <v>21635.3</v>
      </c>
      <c r="E97" s="15">
        <v>0</v>
      </c>
      <c r="F97" s="15">
        <v>19904.5</v>
      </c>
      <c r="G97" s="15">
        <v>0</v>
      </c>
      <c r="H97" s="15">
        <v>1730.8</v>
      </c>
      <c r="I97" s="15">
        <v>0</v>
      </c>
      <c r="J97" s="42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</row>
    <row r="98" spans="1:227" s="6" customFormat="1">
      <c r="A98" s="68"/>
      <c r="B98" s="71"/>
      <c r="C98" s="60">
        <v>2023</v>
      </c>
      <c r="D98" s="15">
        <f>SUM(E98:I98)</f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42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</row>
    <row r="99" spans="1:227" s="6" customFormat="1">
      <c r="A99" s="69"/>
      <c r="B99" s="72"/>
      <c r="C99" s="60" t="s">
        <v>16</v>
      </c>
      <c r="D99" s="15">
        <f t="shared" ref="D99:I99" si="34">SUM(D97:D98)</f>
        <v>21635.3</v>
      </c>
      <c r="E99" s="15">
        <f t="shared" si="34"/>
        <v>0</v>
      </c>
      <c r="F99" s="15">
        <f t="shared" si="34"/>
        <v>19904.5</v>
      </c>
      <c r="G99" s="15">
        <f t="shared" si="34"/>
        <v>0</v>
      </c>
      <c r="H99" s="15">
        <f t="shared" si="34"/>
        <v>1730.8</v>
      </c>
      <c r="I99" s="15">
        <f t="shared" si="34"/>
        <v>0</v>
      </c>
      <c r="J99" s="42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</row>
    <row r="100" spans="1:227" s="6" customFormat="1">
      <c r="A100" s="65" t="s">
        <v>62</v>
      </c>
      <c r="B100" s="76"/>
      <c r="C100" s="61">
        <v>2022</v>
      </c>
      <c r="D100" s="16">
        <f t="shared" ref="D100:H101" si="35">D103</f>
        <v>0</v>
      </c>
      <c r="E100" s="16">
        <f t="shared" si="35"/>
        <v>0</v>
      </c>
      <c r="F100" s="16">
        <f t="shared" si="35"/>
        <v>0</v>
      </c>
      <c r="G100" s="16">
        <f t="shared" si="35"/>
        <v>0</v>
      </c>
      <c r="H100" s="16">
        <f t="shared" si="35"/>
        <v>0</v>
      </c>
      <c r="I100" s="16">
        <v>0</v>
      </c>
      <c r="J100" s="40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</row>
    <row r="101" spans="1:227" s="6" customFormat="1">
      <c r="A101" s="65"/>
      <c r="B101" s="71"/>
      <c r="C101" s="61">
        <v>2023</v>
      </c>
      <c r="D101" s="16">
        <f t="shared" si="35"/>
        <v>7191.3</v>
      </c>
      <c r="E101" s="16">
        <f t="shared" si="35"/>
        <v>0</v>
      </c>
      <c r="F101" s="16">
        <f t="shared" si="35"/>
        <v>0</v>
      </c>
      <c r="G101" s="16">
        <f t="shared" si="35"/>
        <v>0</v>
      </c>
      <c r="H101" s="16">
        <f t="shared" si="35"/>
        <v>7191.3</v>
      </c>
      <c r="I101" s="16">
        <f>I104</f>
        <v>0</v>
      </c>
      <c r="J101" s="40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</row>
    <row r="102" spans="1:227" s="6" customFormat="1">
      <c r="A102" s="65"/>
      <c r="B102" s="72"/>
      <c r="C102" s="61" t="s">
        <v>16</v>
      </c>
      <c r="D102" s="16">
        <f t="shared" ref="D102:I102" si="36">SUM(D100:D101)</f>
        <v>7191.3</v>
      </c>
      <c r="E102" s="16">
        <f t="shared" si="36"/>
        <v>0</v>
      </c>
      <c r="F102" s="16">
        <f t="shared" si="36"/>
        <v>0</v>
      </c>
      <c r="G102" s="16">
        <f t="shared" si="36"/>
        <v>0</v>
      </c>
      <c r="H102" s="16">
        <f t="shared" si="36"/>
        <v>7191.3</v>
      </c>
      <c r="I102" s="16">
        <f t="shared" si="36"/>
        <v>0</v>
      </c>
      <c r="J102" s="40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</row>
    <row r="103" spans="1:227" s="6" customFormat="1">
      <c r="A103" s="67" t="s">
        <v>24</v>
      </c>
      <c r="B103" s="76"/>
      <c r="C103" s="60">
        <v>2022</v>
      </c>
      <c r="D103" s="15">
        <f>SUM(E103:I103)</f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42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</row>
    <row r="104" spans="1:227" s="6" customFormat="1" ht="20.25" customHeight="1">
      <c r="A104" s="68"/>
      <c r="B104" s="71"/>
      <c r="C104" s="60">
        <v>2023</v>
      </c>
      <c r="D104" s="15">
        <f>SUM(E104:I104)</f>
        <v>7191.3</v>
      </c>
      <c r="E104" s="15">
        <v>0</v>
      </c>
      <c r="F104" s="15">
        <v>0</v>
      </c>
      <c r="G104" s="15">
        <v>0</v>
      </c>
      <c r="H104" s="15">
        <v>7191.3</v>
      </c>
      <c r="I104" s="15">
        <v>0</v>
      </c>
      <c r="J104" s="42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</row>
    <row r="105" spans="1:227" s="6" customFormat="1" ht="18" customHeight="1">
      <c r="A105" s="69"/>
      <c r="B105" s="72"/>
      <c r="C105" s="60" t="s">
        <v>16</v>
      </c>
      <c r="D105" s="15">
        <f t="shared" ref="D105:I105" si="37">SUM(D103:D104)</f>
        <v>7191.3</v>
      </c>
      <c r="E105" s="15">
        <f t="shared" si="37"/>
        <v>0</v>
      </c>
      <c r="F105" s="15">
        <f t="shared" si="37"/>
        <v>0</v>
      </c>
      <c r="G105" s="15">
        <f t="shared" si="37"/>
        <v>0</v>
      </c>
      <c r="H105" s="15">
        <f t="shared" si="37"/>
        <v>7191.3</v>
      </c>
      <c r="I105" s="15">
        <f t="shared" si="37"/>
        <v>0</v>
      </c>
      <c r="J105" s="42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</row>
    <row r="106" spans="1:227" s="6" customFormat="1" ht="18" customHeight="1">
      <c r="A106" s="65" t="s">
        <v>63</v>
      </c>
      <c r="B106" s="76"/>
      <c r="C106" s="61">
        <v>2022</v>
      </c>
      <c r="D106" s="16">
        <f t="shared" ref="D106:H107" si="38">D109</f>
        <v>0</v>
      </c>
      <c r="E106" s="16">
        <f t="shared" si="38"/>
        <v>0</v>
      </c>
      <c r="F106" s="16">
        <f t="shared" si="38"/>
        <v>0</v>
      </c>
      <c r="G106" s="16">
        <f t="shared" si="38"/>
        <v>0</v>
      </c>
      <c r="H106" s="16">
        <f t="shared" si="38"/>
        <v>0</v>
      </c>
      <c r="I106" s="16">
        <v>0</v>
      </c>
      <c r="J106" s="40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</row>
    <row r="107" spans="1:227" s="6" customFormat="1" ht="18" customHeight="1">
      <c r="A107" s="65"/>
      <c r="B107" s="71"/>
      <c r="C107" s="61">
        <v>2023</v>
      </c>
      <c r="D107" s="16">
        <f t="shared" si="38"/>
        <v>0</v>
      </c>
      <c r="E107" s="16">
        <f t="shared" si="38"/>
        <v>0</v>
      </c>
      <c r="F107" s="16">
        <f t="shared" si="38"/>
        <v>0</v>
      </c>
      <c r="G107" s="16">
        <f t="shared" si="38"/>
        <v>0</v>
      </c>
      <c r="H107" s="16">
        <f t="shared" si="38"/>
        <v>0</v>
      </c>
      <c r="I107" s="16">
        <f>I110</f>
        <v>0</v>
      </c>
      <c r="J107" s="40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</row>
    <row r="108" spans="1:227" s="6" customFormat="1" ht="45" customHeight="1">
      <c r="A108" s="65"/>
      <c r="B108" s="72"/>
      <c r="C108" s="61" t="s">
        <v>16</v>
      </c>
      <c r="D108" s="16">
        <f t="shared" ref="D108:I108" si="39">SUM(D106:D107)</f>
        <v>0</v>
      </c>
      <c r="E108" s="16">
        <f t="shared" si="39"/>
        <v>0</v>
      </c>
      <c r="F108" s="16">
        <f t="shared" si="39"/>
        <v>0</v>
      </c>
      <c r="G108" s="16">
        <f t="shared" si="39"/>
        <v>0</v>
      </c>
      <c r="H108" s="16">
        <f t="shared" si="39"/>
        <v>0</v>
      </c>
      <c r="I108" s="16">
        <f t="shared" si="39"/>
        <v>0</v>
      </c>
      <c r="J108" s="40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</row>
    <row r="109" spans="1:227" s="6" customFormat="1" ht="18" customHeight="1">
      <c r="A109" s="67" t="s">
        <v>25</v>
      </c>
      <c r="B109" s="76"/>
      <c r="C109" s="60">
        <v>2022</v>
      </c>
      <c r="D109" s="15">
        <f>SUM(E109:I109)</f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42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</row>
    <row r="110" spans="1:227" s="6" customFormat="1" ht="24" customHeight="1">
      <c r="A110" s="68"/>
      <c r="B110" s="71"/>
      <c r="C110" s="60">
        <v>2023</v>
      </c>
      <c r="D110" s="15">
        <f>SUM(E110:I110)</f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42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</row>
    <row r="111" spans="1:227" s="6" customFormat="1" ht="33" customHeight="1">
      <c r="A111" s="69"/>
      <c r="B111" s="72"/>
      <c r="C111" s="60" t="s">
        <v>16</v>
      </c>
      <c r="D111" s="15">
        <f t="shared" ref="D111:I111" si="40">SUM(D109:D110)</f>
        <v>0</v>
      </c>
      <c r="E111" s="15">
        <f t="shared" si="40"/>
        <v>0</v>
      </c>
      <c r="F111" s="15">
        <f t="shared" si="40"/>
        <v>0</v>
      </c>
      <c r="G111" s="15">
        <f t="shared" si="40"/>
        <v>0</v>
      </c>
      <c r="H111" s="15">
        <f t="shared" si="40"/>
        <v>0</v>
      </c>
      <c r="I111" s="15">
        <f t="shared" si="40"/>
        <v>0</v>
      </c>
      <c r="J111" s="42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</row>
    <row r="112" spans="1:227" s="6" customFormat="1" ht="18" customHeight="1">
      <c r="A112" s="65" t="s">
        <v>64</v>
      </c>
      <c r="B112" s="92"/>
      <c r="C112" s="61">
        <v>2024</v>
      </c>
      <c r="D112" s="23">
        <f>D117</f>
        <v>3000</v>
      </c>
      <c r="E112" s="23">
        <f t="shared" ref="E112:I115" si="41">E117</f>
        <v>0</v>
      </c>
      <c r="F112" s="23">
        <f t="shared" si="41"/>
        <v>0</v>
      </c>
      <c r="G112" s="23">
        <f t="shared" si="41"/>
        <v>0</v>
      </c>
      <c r="H112" s="23">
        <f t="shared" si="41"/>
        <v>3000</v>
      </c>
      <c r="I112" s="23">
        <f t="shared" si="41"/>
        <v>0</v>
      </c>
      <c r="J112" s="40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</row>
    <row r="113" spans="1:227" s="6" customFormat="1" ht="18" customHeight="1">
      <c r="A113" s="65"/>
      <c r="B113" s="93"/>
      <c r="C113" s="61">
        <v>2025</v>
      </c>
      <c r="D113" s="23">
        <f>D118</f>
        <v>6575.9</v>
      </c>
      <c r="E113" s="23">
        <f t="shared" si="41"/>
        <v>0</v>
      </c>
      <c r="F113" s="23">
        <f t="shared" si="41"/>
        <v>0</v>
      </c>
      <c r="G113" s="23">
        <f t="shared" si="41"/>
        <v>0</v>
      </c>
      <c r="H113" s="23">
        <f>H118</f>
        <v>6575.9</v>
      </c>
      <c r="I113" s="23">
        <f>I118</f>
        <v>0</v>
      </c>
      <c r="J113" s="40"/>
      <c r="K113" s="40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</row>
    <row r="114" spans="1:227" s="6" customFormat="1" ht="18" customHeight="1">
      <c r="A114" s="65"/>
      <c r="B114" s="93"/>
      <c r="C114" s="61">
        <v>2026</v>
      </c>
      <c r="D114" s="23">
        <f>D119</f>
        <v>9980</v>
      </c>
      <c r="E114" s="23">
        <f t="shared" si="41"/>
        <v>0</v>
      </c>
      <c r="F114" s="23">
        <f t="shared" si="41"/>
        <v>0</v>
      </c>
      <c r="G114" s="23">
        <f t="shared" si="41"/>
        <v>0</v>
      </c>
      <c r="H114" s="23">
        <f t="shared" si="41"/>
        <v>9980</v>
      </c>
      <c r="I114" s="23">
        <f t="shared" si="41"/>
        <v>0</v>
      </c>
      <c r="J114" s="40"/>
      <c r="K114" s="40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</row>
    <row r="115" spans="1:227" s="6" customFormat="1" ht="18" customHeight="1">
      <c r="A115" s="65"/>
      <c r="B115" s="93"/>
      <c r="C115" s="61">
        <v>2027</v>
      </c>
      <c r="D115" s="23">
        <f>D120</f>
        <v>9980</v>
      </c>
      <c r="E115" s="23">
        <f t="shared" si="41"/>
        <v>0</v>
      </c>
      <c r="F115" s="23">
        <f t="shared" si="41"/>
        <v>0</v>
      </c>
      <c r="G115" s="23">
        <f t="shared" si="41"/>
        <v>0</v>
      </c>
      <c r="H115" s="23">
        <f t="shared" si="41"/>
        <v>9980</v>
      </c>
      <c r="I115" s="23">
        <f t="shared" si="41"/>
        <v>0</v>
      </c>
      <c r="J115" s="40"/>
      <c r="K115" s="40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</row>
    <row r="116" spans="1:227" s="6" customFormat="1" ht="18" customHeight="1">
      <c r="A116" s="65"/>
      <c r="B116" s="94"/>
      <c r="C116" s="61" t="s">
        <v>16</v>
      </c>
      <c r="D116" s="16">
        <f t="shared" ref="D116:G116" si="42">SUM(D112:D115)</f>
        <v>29535.9</v>
      </c>
      <c r="E116" s="16">
        <f t="shared" si="42"/>
        <v>0</v>
      </c>
      <c r="F116" s="16">
        <f t="shared" si="42"/>
        <v>0</v>
      </c>
      <c r="G116" s="16">
        <f t="shared" si="42"/>
        <v>0</v>
      </c>
      <c r="H116" s="16">
        <f>SUM(H112:H115)</f>
        <v>29535.9</v>
      </c>
      <c r="I116" s="16">
        <f>SUM(I112:I115)</f>
        <v>0</v>
      </c>
      <c r="J116" s="40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</row>
    <row r="117" spans="1:227" s="6" customFormat="1" ht="24.75" customHeight="1">
      <c r="A117" s="65" t="s">
        <v>82</v>
      </c>
      <c r="B117" s="76"/>
      <c r="C117" s="61">
        <v>2024</v>
      </c>
      <c r="D117" s="16">
        <f t="shared" ref="D117:H120" si="43">D122</f>
        <v>3000</v>
      </c>
      <c r="E117" s="16">
        <f t="shared" si="43"/>
        <v>0</v>
      </c>
      <c r="F117" s="16">
        <f t="shared" si="43"/>
        <v>0</v>
      </c>
      <c r="G117" s="16">
        <f t="shared" si="43"/>
        <v>0</v>
      </c>
      <c r="H117" s="16">
        <f t="shared" si="43"/>
        <v>3000</v>
      </c>
      <c r="I117" s="16">
        <f>I122</f>
        <v>0</v>
      </c>
      <c r="J117" s="40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</row>
    <row r="118" spans="1:227" s="6" customFormat="1" ht="24.75" customHeight="1">
      <c r="A118" s="65"/>
      <c r="B118" s="71"/>
      <c r="C118" s="61">
        <v>2025</v>
      </c>
      <c r="D118" s="16">
        <f t="shared" si="43"/>
        <v>6575.9</v>
      </c>
      <c r="E118" s="16">
        <f t="shared" si="43"/>
        <v>0</v>
      </c>
      <c r="F118" s="16">
        <f t="shared" si="43"/>
        <v>0</v>
      </c>
      <c r="G118" s="16">
        <f t="shared" si="43"/>
        <v>0</v>
      </c>
      <c r="H118" s="16">
        <f t="shared" si="43"/>
        <v>6575.9</v>
      </c>
      <c r="I118" s="16">
        <f>I123</f>
        <v>0</v>
      </c>
      <c r="J118" s="40"/>
      <c r="K118" s="40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</row>
    <row r="119" spans="1:227" s="6" customFormat="1" ht="22.5" customHeight="1">
      <c r="A119" s="65"/>
      <c r="B119" s="71"/>
      <c r="C119" s="61">
        <v>2026</v>
      </c>
      <c r="D119" s="16">
        <f t="shared" si="43"/>
        <v>9980</v>
      </c>
      <c r="E119" s="16">
        <f t="shared" si="43"/>
        <v>0</v>
      </c>
      <c r="F119" s="16">
        <f t="shared" si="43"/>
        <v>0</v>
      </c>
      <c r="G119" s="16">
        <f t="shared" si="43"/>
        <v>0</v>
      </c>
      <c r="H119" s="16">
        <f t="shared" si="43"/>
        <v>9980</v>
      </c>
      <c r="I119" s="16">
        <f>I124</f>
        <v>0</v>
      </c>
      <c r="J119" s="40"/>
      <c r="K119" s="40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</row>
    <row r="120" spans="1:227" s="6" customFormat="1" ht="22.5" customHeight="1">
      <c r="A120" s="65"/>
      <c r="B120" s="71"/>
      <c r="C120" s="61">
        <v>2027</v>
      </c>
      <c r="D120" s="16">
        <f t="shared" si="43"/>
        <v>9980</v>
      </c>
      <c r="E120" s="16">
        <f t="shared" si="43"/>
        <v>0</v>
      </c>
      <c r="F120" s="16">
        <f t="shared" si="43"/>
        <v>0</v>
      </c>
      <c r="G120" s="16">
        <f t="shared" si="43"/>
        <v>0</v>
      </c>
      <c r="H120" s="16">
        <f t="shared" si="43"/>
        <v>9980</v>
      </c>
      <c r="I120" s="16">
        <f>I125</f>
        <v>0</v>
      </c>
      <c r="J120" s="40"/>
      <c r="K120" s="40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</row>
    <row r="121" spans="1:227" s="6" customFormat="1" ht="52.5" customHeight="1">
      <c r="A121" s="65"/>
      <c r="B121" s="72"/>
      <c r="C121" s="61" t="s">
        <v>16</v>
      </c>
      <c r="D121" s="16">
        <f>SUM(D117:D120)</f>
        <v>29535.9</v>
      </c>
      <c r="E121" s="16">
        <f t="shared" ref="E121:I121" si="44">SUM(E117:E120)</f>
        <v>0</v>
      </c>
      <c r="F121" s="16">
        <f t="shared" si="44"/>
        <v>0</v>
      </c>
      <c r="G121" s="16">
        <f t="shared" si="44"/>
        <v>0</v>
      </c>
      <c r="H121" s="16">
        <f t="shared" si="44"/>
        <v>29535.9</v>
      </c>
      <c r="I121" s="16">
        <f t="shared" si="44"/>
        <v>0</v>
      </c>
      <c r="J121" s="40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</row>
    <row r="122" spans="1:227" s="6" customFormat="1" ht="18" customHeight="1">
      <c r="A122" s="67" t="s">
        <v>0</v>
      </c>
      <c r="B122" s="76"/>
      <c r="C122" s="60">
        <v>2024</v>
      </c>
      <c r="D122" s="15">
        <f>SUM(E122:I122)</f>
        <v>3000</v>
      </c>
      <c r="E122" s="15">
        <v>0</v>
      </c>
      <c r="F122" s="15">
        <v>0</v>
      </c>
      <c r="G122" s="15">
        <v>0</v>
      </c>
      <c r="H122" s="15">
        <v>3000</v>
      </c>
      <c r="I122" s="15">
        <v>0</v>
      </c>
      <c r="J122" s="42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</row>
    <row r="123" spans="1:227" s="6" customFormat="1" ht="18" customHeight="1">
      <c r="A123" s="68"/>
      <c r="B123" s="71"/>
      <c r="C123" s="60">
        <v>2025</v>
      </c>
      <c r="D123" s="15">
        <f>SUM(E123:I123)</f>
        <v>6575.9</v>
      </c>
      <c r="E123" s="15">
        <v>0</v>
      </c>
      <c r="F123" s="15">
        <v>0</v>
      </c>
      <c r="G123" s="15">
        <v>0</v>
      </c>
      <c r="H123" s="15">
        <v>6575.9</v>
      </c>
      <c r="I123" s="15">
        <v>0</v>
      </c>
      <c r="J123" s="42"/>
      <c r="K123" s="42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</row>
    <row r="124" spans="1:227" s="6" customFormat="1" ht="18" customHeight="1">
      <c r="A124" s="68"/>
      <c r="B124" s="71"/>
      <c r="C124" s="60">
        <v>2026</v>
      </c>
      <c r="D124" s="15">
        <f>SUM(E124:I124)</f>
        <v>9980</v>
      </c>
      <c r="E124" s="15">
        <v>0</v>
      </c>
      <c r="F124" s="15">
        <v>0</v>
      </c>
      <c r="G124" s="15">
        <v>0</v>
      </c>
      <c r="H124" s="15">
        <f>6907.5+3072.5</f>
        <v>9980</v>
      </c>
      <c r="I124" s="15">
        <v>0</v>
      </c>
      <c r="J124" s="50"/>
      <c r="K124" s="50"/>
      <c r="L124" s="5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</row>
    <row r="125" spans="1:227" s="6" customFormat="1" ht="18" customHeight="1">
      <c r="A125" s="68"/>
      <c r="B125" s="71"/>
      <c r="C125" s="60">
        <v>2027</v>
      </c>
      <c r="D125" s="15">
        <f>SUM(E125:I125)</f>
        <v>9980</v>
      </c>
      <c r="E125" s="15">
        <v>0</v>
      </c>
      <c r="F125" s="15">
        <v>0</v>
      </c>
      <c r="G125" s="15">
        <v>0</v>
      </c>
      <c r="H125" s="15">
        <v>9980</v>
      </c>
      <c r="I125" s="15">
        <v>0</v>
      </c>
      <c r="J125" s="42"/>
      <c r="K125" s="42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</row>
    <row r="126" spans="1:227" s="6" customFormat="1" ht="18" customHeight="1">
      <c r="A126" s="69"/>
      <c r="B126" s="72"/>
      <c r="C126" s="60" t="s">
        <v>16</v>
      </c>
      <c r="D126" s="15">
        <f>SUM(D122:D125)</f>
        <v>29535.9</v>
      </c>
      <c r="E126" s="15">
        <f t="shared" ref="E126:I126" si="45">SUM(E122:E125)</f>
        <v>0</v>
      </c>
      <c r="F126" s="15">
        <f t="shared" si="45"/>
        <v>0</v>
      </c>
      <c r="G126" s="15">
        <f t="shared" si="45"/>
        <v>0</v>
      </c>
      <c r="H126" s="15">
        <f t="shared" si="45"/>
        <v>29535.9</v>
      </c>
      <c r="I126" s="15">
        <f t="shared" si="45"/>
        <v>0</v>
      </c>
      <c r="J126" s="42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</row>
    <row r="127" spans="1:227" s="6" customFormat="1" ht="18" customHeight="1">
      <c r="A127" s="65" t="s">
        <v>56</v>
      </c>
      <c r="B127" s="92"/>
      <c r="C127" s="61">
        <v>2024</v>
      </c>
      <c r="D127" s="23">
        <f t="shared" ref="D127:I127" si="46">D132+D147+D151+D161</f>
        <v>53744.4</v>
      </c>
      <c r="E127" s="23">
        <f t="shared" si="46"/>
        <v>729.8</v>
      </c>
      <c r="F127" s="23">
        <f t="shared" si="46"/>
        <v>41661.199999999997</v>
      </c>
      <c r="G127" s="23">
        <f t="shared" si="46"/>
        <v>9953.9</v>
      </c>
      <c r="H127" s="23">
        <f t="shared" si="46"/>
        <v>1399.5</v>
      </c>
      <c r="I127" s="23">
        <f t="shared" si="46"/>
        <v>0</v>
      </c>
      <c r="J127" s="40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</row>
    <row r="128" spans="1:227" s="6" customFormat="1" ht="18" customHeight="1">
      <c r="A128" s="65"/>
      <c r="B128" s="93"/>
      <c r="C128" s="61">
        <v>2025</v>
      </c>
      <c r="D128" s="23">
        <f>SUM(E128:I128)</f>
        <v>17420.7</v>
      </c>
      <c r="E128" s="23">
        <f t="shared" ref="E128:I130" si="47">E133+E152</f>
        <v>249.5</v>
      </c>
      <c r="F128" s="23">
        <f t="shared" si="47"/>
        <v>13681.8</v>
      </c>
      <c r="G128" s="23">
        <f t="shared" si="47"/>
        <v>2690</v>
      </c>
      <c r="H128" s="23">
        <f t="shared" si="47"/>
        <v>799.4</v>
      </c>
      <c r="I128" s="23">
        <f t="shared" si="47"/>
        <v>0</v>
      </c>
      <c r="J128" s="40"/>
      <c r="K128" s="40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</row>
    <row r="129" spans="1:227" s="6" customFormat="1" ht="18" customHeight="1">
      <c r="A129" s="65"/>
      <c r="B129" s="93"/>
      <c r="C129" s="61">
        <v>2026</v>
      </c>
      <c r="D129" s="23">
        <f>SUM(E129:I129)</f>
        <v>2163.6</v>
      </c>
      <c r="E129" s="23">
        <f t="shared" si="47"/>
        <v>244.7</v>
      </c>
      <c r="F129" s="23">
        <f t="shared" si="47"/>
        <v>1724.2</v>
      </c>
      <c r="G129" s="23">
        <f t="shared" si="47"/>
        <v>0</v>
      </c>
      <c r="H129" s="23">
        <f t="shared" si="47"/>
        <v>194.7</v>
      </c>
      <c r="I129" s="23">
        <f t="shared" si="47"/>
        <v>0</v>
      </c>
      <c r="J129" s="40"/>
      <c r="K129" s="40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</row>
    <row r="130" spans="1:227" s="6" customFormat="1" ht="18" customHeight="1">
      <c r="A130" s="65"/>
      <c r="B130" s="93"/>
      <c r="C130" s="61">
        <v>2027</v>
      </c>
      <c r="D130" s="23">
        <f>SUM(E130:I130)</f>
        <v>0</v>
      </c>
      <c r="E130" s="23">
        <f t="shared" si="47"/>
        <v>0</v>
      </c>
      <c r="F130" s="23">
        <f t="shared" si="47"/>
        <v>0</v>
      </c>
      <c r="G130" s="23">
        <f t="shared" si="47"/>
        <v>0</v>
      </c>
      <c r="H130" s="23">
        <f t="shared" si="47"/>
        <v>0</v>
      </c>
      <c r="I130" s="23">
        <f t="shared" si="47"/>
        <v>0</v>
      </c>
      <c r="J130" s="4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</row>
    <row r="131" spans="1:227" s="6" customFormat="1" ht="18" customHeight="1">
      <c r="A131" s="65"/>
      <c r="B131" s="94"/>
      <c r="C131" s="61" t="s">
        <v>16</v>
      </c>
      <c r="D131" s="16">
        <f>SUM(D127:D130)</f>
        <v>73328.700000000012</v>
      </c>
      <c r="E131" s="16">
        <f t="shared" ref="E131:I131" si="48">SUM(E127:E130)</f>
        <v>1224</v>
      </c>
      <c r="F131" s="16">
        <f t="shared" si="48"/>
        <v>57067.199999999997</v>
      </c>
      <c r="G131" s="16">
        <f t="shared" si="48"/>
        <v>12643.9</v>
      </c>
      <c r="H131" s="16">
        <f t="shared" si="48"/>
        <v>2393.6</v>
      </c>
      <c r="I131" s="16">
        <f t="shared" si="48"/>
        <v>0</v>
      </c>
      <c r="J131" s="40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</row>
    <row r="132" spans="1:227" s="6" customFormat="1" ht="18" customHeight="1">
      <c r="A132" s="65" t="s">
        <v>26</v>
      </c>
      <c r="B132" s="76"/>
      <c r="C132" s="61">
        <v>2024</v>
      </c>
      <c r="D132" s="16">
        <f t="shared" ref="D132:I135" si="49">D137+D142</f>
        <v>4904.1000000000004</v>
      </c>
      <c r="E132" s="16">
        <f t="shared" si="49"/>
        <v>0</v>
      </c>
      <c r="F132" s="16">
        <f t="shared" si="49"/>
        <v>4560.8</v>
      </c>
      <c r="G132" s="16">
        <f t="shared" si="49"/>
        <v>0</v>
      </c>
      <c r="H132" s="16">
        <f t="shared" si="49"/>
        <v>343.3</v>
      </c>
      <c r="I132" s="16">
        <f t="shared" si="49"/>
        <v>0</v>
      </c>
      <c r="J132" s="40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</row>
    <row r="133" spans="1:227" s="6" customFormat="1" ht="18" customHeight="1">
      <c r="A133" s="65"/>
      <c r="B133" s="71"/>
      <c r="C133" s="61">
        <v>2025</v>
      </c>
      <c r="D133" s="16">
        <f t="shared" si="49"/>
        <v>14639</v>
      </c>
      <c r="E133" s="16">
        <f t="shared" si="49"/>
        <v>0</v>
      </c>
      <c r="F133" s="16">
        <f t="shared" si="49"/>
        <v>11949</v>
      </c>
      <c r="G133" s="16">
        <f t="shared" si="49"/>
        <v>2690</v>
      </c>
      <c r="H133" s="16">
        <f t="shared" si="49"/>
        <v>0</v>
      </c>
      <c r="I133" s="16">
        <f t="shared" si="49"/>
        <v>0</v>
      </c>
      <c r="J133" s="40"/>
      <c r="K133" s="40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</row>
    <row r="134" spans="1:227" s="6" customFormat="1" ht="18" customHeight="1">
      <c r="A134" s="65"/>
      <c r="B134" s="71"/>
      <c r="C134" s="61">
        <v>2026</v>
      </c>
      <c r="D134" s="16">
        <f t="shared" si="49"/>
        <v>0</v>
      </c>
      <c r="E134" s="16">
        <f t="shared" si="49"/>
        <v>0</v>
      </c>
      <c r="F134" s="16">
        <f t="shared" si="49"/>
        <v>0</v>
      </c>
      <c r="G134" s="16">
        <f t="shared" si="49"/>
        <v>0</v>
      </c>
      <c r="H134" s="16">
        <f t="shared" si="49"/>
        <v>0</v>
      </c>
      <c r="I134" s="16">
        <f t="shared" si="49"/>
        <v>0</v>
      </c>
      <c r="J134" s="40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</row>
    <row r="135" spans="1:227" s="6" customFormat="1" ht="18" customHeight="1">
      <c r="A135" s="65"/>
      <c r="B135" s="71"/>
      <c r="C135" s="61">
        <v>2027</v>
      </c>
      <c r="D135" s="16">
        <f t="shared" si="49"/>
        <v>0</v>
      </c>
      <c r="E135" s="16">
        <f t="shared" si="49"/>
        <v>0</v>
      </c>
      <c r="F135" s="16">
        <f t="shared" si="49"/>
        <v>0</v>
      </c>
      <c r="G135" s="16">
        <f t="shared" si="49"/>
        <v>0</v>
      </c>
      <c r="H135" s="16">
        <f>H140+H145</f>
        <v>0</v>
      </c>
      <c r="I135" s="16">
        <f>I140+I145</f>
        <v>0</v>
      </c>
      <c r="J135" s="40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</row>
    <row r="136" spans="1:227" s="6" customFormat="1" ht="18" customHeight="1">
      <c r="A136" s="65"/>
      <c r="B136" s="72"/>
      <c r="C136" s="61" t="s">
        <v>16</v>
      </c>
      <c r="D136" s="16">
        <f>SUM(D132:D135)</f>
        <v>19543.099999999999</v>
      </c>
      <c r="E136" s="16">
        <f t="shared" ref="E136:I136" si="50">SUM(E132:E135)</f>
        <v>0</v>
      </c>
      <c r="F136" s="16">
        <f t="shared" si="50"/>
        <v>16509.8</v>
      </c>
      <c r="G136" s="16">
        <f t="shared" si="50"/>
        <v>2690</v>
      </c>
      <c r="H136" s="16">
        <f t="shared" si="50"/>
        <v>343.3</v>
      </c>
      <c r="I136" s="16">
        <f t="shared" si="50"/>
        <v>0</v>
      </c>
      <c r="J136" s="40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</row>
    <row r="137" spans="1:227" s="6" customFormat="1" ht="18" customHeight="1">
      <c r="A137" s="67" t="s">
        <v>21</v>
      </c>
      <c r="B137" s="76"/>
      <c r="C137" s="60">
        <v>2024</v>
      </c>
      <c r="D137" s="15">
        <f>SUM(E137:I137)</f>
        <v>4904.1000000000004</v>
      </c>
      <c r="E137" s="15">
        <v>0</v>
      </c>
      <c r="F137" s="15">
        <v>4560.8</v>
      </c>
      <c r="G137" s="15">
        <v>0</v>
      </c>
      <c r="H137" s="15">
        <v>343.3</v>
      </c>
      <c r="I137" s="15">
        <v>0</v>
      </c>
      <c r="J137" s="42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</row>
    <row r="138" spans="1:227" s="6" customFormat="1" ht="18" customHeight="1">
      <c r="A138" s="68"/>
      <c r="B138" s="71"/>
      <c r="C138" s="60">
        <v>2025</v>
      </c>
      <c r="D138" s="15">
        <f t="shared" ref="D138:D139" si="51">SUM(E138:I138)</f>
        <v>5448.4</v>
      </c>
      <c r="E138" s="15">
        <v>0</v>
      </c>
      <c r="F138" s="15">
        <v>5067</v>
      </c>
      <c r="G138" s="15">
        <v>381.4</v>
      </c>
      <c r="H138" s="15">
        <v>0</v>
      </c>
      <c r="I138" s="15">
        <v>0</v>
      </c>
      <c r="J138" s="42"/>
      <c r="K138" s="42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</row>
    <row r="139" spans="1:227" s="6" customFormat="1" ht="18" customHeight="1">
      <c r="A139" s="68"/>
      <c r="B139" s="71"/>
      <c r="C139" s="60">
        <v>2026</v>
      </c>
      <c r="D139" s="15">
        <f t="shared" si="51"/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42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</row>
    <row r="140" spans="1:227" s="6" customFormat="1" ht="18" customHeight="1">
      <c r="A140" s="68"/>
      <c r="B140" s="71"/>
      <c r="C140" s="60">
        <v>2027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42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</row>
    <row r="141" spans="1:227" s="6" customFormat="1" ht="18" customHeight="1">
      <c r="A141" s="69"/>
      <c r="B141" s="72"/>
      <c r="C141" s="60" t="s">
        <v>16</v>
      </c>
      <c r="D141" s="15">
        <f>SUM(D137:D140)</f>
        <v>10352.5</v>
      </c>
      <c r="E141" s="15">
        <f t="shared" ref="E141:I141" si="52">SUM(E137:E140)</f>
        <v>0</v>
      </c>
      <c r="F141" s="15">
        <f t="shared" si="52"/>
        <v>9627.7999999999993</v>
      </c>
      <c r="G141" s="15">
        <f t="shared" si="52"/>
        <v>381.4</v>
      </c>
      <c r="H141" s="15">
        <f t="shared" si="52"/>
        <v>343.3</v>
      </c>
      <c r="I141" s="15">
        <f t="shared" si="52"/>
        <v>0</v>
      </c>
      <c r="J141" s="42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</row>
    <row r="142" spans="1:227" s="6" customFormat="1" ht="18" customHeight="1">
      <c r="A142" s="67" t="s">
        <v>27</v>
      </c>
      <c r="B142" s="76"/>
      <c r="C142" s="60">
        <v>2024</v>
      </c>
      <c r="D142" s="15">
        <f>SUM(E142:I142)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42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</row>
    <row r="143" spans="1:227" s="6" customFormat="1" ht="18" customHeight="1">
      <c r="A143" s="68"/>
      <c r="B143" s="71"/>
      <c r="C143" s="60">
        <v>2025</v>
      </c>
      <c r="D143" s="15">
        <f>SUM(E143:I143)</f>
        <v>9190.6</v>
      </c>
      <c r="E143" s="15">
        <v>0</v>
      </c>
      <c r="F143" s="15">
        <f>30670.3-23788.3</f>
        <v>6882</v>
      </c>
      <c r="G143" s="15">
        <v>2308.6</v>
      </c>
      <c r="H143" s="15">
        <v>0</v>
      </c>
      <c r="I143" s="15">
        <v>0</v>
      </c>
      <c r="J143" s="42"/>
      <c r="K143" s="42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</row>
    <row r="144" spans="1:227" s="6" customFormat="1" ht="18" customHeight="1">
      <c r="A144" s="68"/>
      <c r="B144" s="71"/>
      <c r="C144" s="60">
        <v>2026</v>
      </c>
      <c r="D144" s="15">
        <f>SUM(E144:I144)</f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42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</row>
    <row r="145" spans="1:227" s="6" customFormat="1" ht="18" customHeight="1">
      <c r="A145" s="68"/>
      <c r="B145" s="71"/>
      <c r="C145" s="60">
        <v>2027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42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</row>
    <row r="146" spans="1:227" s="6" customFormat="1" ht="18" customHeight="1">
      <c r="A146" s="69"/>
      <c r="B146" s="72"/>
      <c r="C146" s="60" t="s">
        <v>16</v>
      </c>
      <c r="D146" s="15">
        <f>SUM(D142:D145)</f>
        <v>9190.6</v>
      </c>
      <c r="E146" s="15">
        <f t="shared" ref="E146:I146" si="53">SUM(E142:E145)</f>
        <v>0</v>
      </c>
      <c r="F146" s="15">
        <f t="shared" si="53"/>
        <v>6882</v>
      </c>
      <c r="G146" s="15">
        <f t="shared" si="53"/>
        <v>2308.6</v>
      </c>
      <c r="H146" s="15">
        <f t="shared" si="53"/>
        <v>0</v>
      </c>
      <c r="I146" s="15">
        <f t="shared" si="53"/>
        <v>0</v>
      </c>
      <c r="J146" s="42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</row>
    <row r="147" spans="1:227" s="6" customFormat="1" ht="18" customHeight="1">
      <c r="A147" s="73" t="s">
        <v>28</v>
      </c>
      <c r="B147" s="76"/>
      <c r="C147" s="61">
        <v>2024</v>
      </c>
      <c r="D147" s="16">
        <f t="shared" ref="D147:H147" si="54">D149</f>
        <v>10215</v>
      </c>
      <c r="E147" s="16">
        <f t="shared" si="54"/>
        <v>0</v>
      </c>
      <c r="F147" s="16">
        <f t="shared" si="54"/>
        <v>9500</v>
      </c>
      <c r="G147" s="16">
        <f t="shared" si="54"/>
        <v>0</v>
      </c>
      <c r="H147" s="16">
        <f t="shared" si="54"/>
        <v>715</v>
      </c>
      <c r="I147" s="16">
        <v>0</v>
      </c>
      <c r="J147" s="40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</row>
    <row r="148" spans="1:227" s="6" customFormat="1" ht="72" customHeight="1">
      <c r="A148" s="75"/>
      <c r="B148" s="72"/>
      <c r="C148" s="61" t="s">
        <v>16</v>
      </c>
      <c r="D148" s="16">
        <f t="shared" ref="D148:I148" si="55">SUM(D147:D147)</f>
        <v>10215</v>
      </c>
      <c r="E148" s="16">
        <f t="shared" si="55"/>
        <v>0</v>
      </c>
      <c r="F148" s="16">
        <f t="shared" si="55"/>
        <v>9500</v>
      </c>
      <c r="G148" s="16">
        <f t="shared" si="55"/>
        <v>0</v>
      </c>
      <c r="H148" s="16">
        <f t="shared" si="55"/>
        <v>715</v>
      </c>
      <c r="I148" s="16">
        <f t="shared" si="55"/>
        <v>0</v>
      </c>
      <c r="J148" s="40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</row>
    <row r="149" spans="1:227" s="6" customFormat="1" ht="18" customHeight="1">
      <c r="A149" s="67" t="s">
        <v>25</v>
      </c>
      <c r="B149" s="76"/>
      <c r="C149" s="60">
        <v>2024</v>
      </c>
      <c r="D149" s="15">
        <f>SUM(E149:I149)</f>
        <v>10215</v>
      </c>
      <c r="E149" s="15">
        <v>0</v>
      </c>
      <c r="F149" s="15">
        <v>9500</v>
      </c>
      <c r="G149" s="15">
        <v>0</v>
      </c>
      <c r="H149" s="15">
        <v>715</v>
      </c>
      <c r="I149" s="15">
        <v>0</v>
      </c>
      <c r="J149" s="42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</row>
    <row r="150" spans="1:227" s="6" customFormat="1" ht="50.25" customHeight="1">
      <c r="A150" s="69"/>
      <c r="B150" s="72"/>
      <c r="C150" s="60" t="s">
        <v>16</v>
      </c>
      <c r="D150" s="15">
        <f t="shared" ref="D150:I150" si="56">SUM(D149:D149)</f>
        <v>10215</v>
      </c>
      <c r="E150" s="15">
        <f t="shared" si="56"/>
        <v>0</v>
      </c>
      <c r="F150" s="15">
        <f t="shared" si="56"/>
        <v>9500</v>
      </c>
      <c r="G150" s="15">
        <f t="shared" si="56"/>
        <v>0</v>
      </c>
      <c r="H150" s="15">
        <f t="shared" si="56"/>
        <v>715</v>
      </c>
      <c r="I150" s="15">
        <f t="shared" si="56"/>
        <v>0</v>
      </c>
      <c r="J150" s="42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</row>
    <row r="151" spans="1:227" s="6" customFormat="1" ht="21.75" customHeight="1">
      <c r="A151" s="65" t="s">
        <v>29</v>
      </c>
      <c r="B151" s="76"/>
      <c r="C151" s="61">
        <v>2024</v>
      </c>
      <c r="D151" s="16">
        <f t="shared" ref="D151:I153" si="57">D156</f>
        <v>4875.3</v>
      </c>
      <c r="E151" s="16">
        <f t="shared" si="57"/>
        <v>729.8</v>
      </c>
      <c r="F151" s="16">
        <f t="shared" si="57"/>
        <v>3804.3</v>
      </c>
      <c r="G151" s="16">
        <f t="shared" si="57"/>
        <v>0</v>
      </c>
      <c r="H151" s="16">
        <f t="shared" si="57"/>
        <v>341.2</v>
      </c>
      <c r="I151" s="16">
        <v>0</v>
      </c>
      <c r="J151" s="40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</row>
    <row r="152" spans="1:227" s="6" customFormat="1" ht="16.5" customHeight="1">
      <c r="A152" s="65"/>
      <c r="B152" s="71"/>
      <c r="C152" s="61">
        <v>2025</v>
      </c>
      <c r="D152" s="16">
        <f>D157</f>
        <v>2781.7</v>
      </c>
      <c r="E152" s="16">
        <f t="shared" si="57"/>
        <v>249.5</v>
      </c>
      <c r="F152" s="16">
        <f t="shared" si="57"/>
        <v>1732.8</v>
      </c>
      <c r="G152" s="16">
        <f t="shared" si="57"/>
        <v>0</v>
      </c>
      <c r="H152" s="16">
        <f t="shared" si="57"/>
        <v>799.4</v>
      </c>
      <c r="I152" s="16">
        <f>I157</f>
        <v>0</v>
      </c>
      <c r="J152" s="40"/>
      <c r="K152" s="40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</row>
    <row r="153" spans="1:227" s="6" customFormat="1" ht="20.25" customHeight="1">
      <c r="A153" s="65"/>
      <c r="B153" s="71"/>
      <c r="C153" s="61">
        <v>2026</v>
      </c>
      <c r="D153" s="16">
        <f>D158</f>
        <v>2163.6</v>
      </c>
      <c r="E153" s="16">
        <f t="shared" si="57"/>
        <v>244.7</v>
      </c>
      <c r="F153" s="16">
        <f t="shared" si="57"/>
        <v>1724.2</v>
      </c>
      <c r="G153" s="16">
        <f t="shared" si="57"/>
        <v>0</v>
      </c>
      <c r="H153" s="16">
        <f t="shared" si="57"/>
        <v>194.7</v>
      </c>
      <c r="I153" s="16">
        <f t="shared" si="57"/>
        <v>0</v>
      </c>
      <c r="J153" s="40"/>
      <c r="K153" s="40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</row>
    <row r="154" spans="1:227" s="6" customFormat="1" ht="20.25" customHeight="1">
      <c r="A154" s="65"/>
      <c r="B154" s="71"/>
      <c r="C154" s="61">
        <v>2027</v>
      </c>
      <c r="D154" s="16">
        <f t="shared" ref="D154:G154" si="58">D159</f>
        <v>0</v>
      </c>
      <c r="E154" s="16">
        <f t="shared" si="58"/>
        <v>0</v>
      </c>
      <c r="F154" s="16">
        <f t="shared" si="58"/>
        <v>0</v>
      </c>
      <c r="G154" s="16">
        <f t="shared" si="58"/>
        <v>0</v>
      </c>
      <c r="H154" s="16">
        <f>H159</f>
        <v>0</v>
      </c>
      <c r="I154" s="16">
        <f>I159</f>
        <v>0</v>
      </c>
      <c r="J154" s="40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</row>
    <row r="155" spans="1:227" s="6" customFormat="1" ht="18" customHeight="1">
      <c r="A155" s="65"/>
      <c r="B155" s="72"/>
      <c r="C155" s="61" t="s">
        <v>16</v>
      </c>
      <c r="D155" s="16">
        <f>SUM(D151:D154)</f>
        <v>9820.6</v>
      </c>
      <c r="E155" s="16">
        <f t="shared" ref="E155:I155" si="59">SUM(E151:E154)</f>
        <v>1224</v>
      </c>
      <c r="F155" s="16">
        <f t="shared" si="59"/>
        <v>7261.3</v>
      </c>
      <c r="G155" s="16">
        <f t="shared" si="59"/>
        <v>0</v>
      </c>
      <c r="H155" s="16">
        <f t="shared" si="59"/>
        <v>1335.3</v>
      </c>
      <c r="I155" s="16">
        <f t="shared" si="59"/>
        <v>0</v>
      </c>
      <c r="J155" s="40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</row>
    <row r="156" spans="1:227" s="6" customFormat="1" ht="18.75" customHeight="1">
      <c r="A156" s="67" t="s">
        <v>30</v>
      </c>
      <c r="B156" s="76"/>
      <c r="C156" s="60">
        <v>2024</v>
      </c>
      <c r="D156" s="15">
        <f>SUM(E156:I156)</f>
        <v>4875.3</v>
      </c>
      <c r="E156" s="15">
        <v>729.8</v>
      </c>
      <c r="F156" s="15">
        <v>3804.3</v>
      </c>
      <c r="G156" s="15">
        <v>0</v>
      </c>
      <c r="H156" s="15">
        <v>341.2</v>
      </c>
      <c r="I156" s="15">
        <v>0</v>
      </c>
      <c r="J156" s="42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</row>
    <row r="157" spans="1:227" s="6" customFormat="1" ht="19.5" customHeight="1">
      <c r="A157" s="68"/>
      <c r="B157" s="71"/>
      <c r="C157" s="60">
        <v>2025</v>
      </c>
      <c r="D157" s="15">
        <f t="shared" ref="D157:D158" si="60">SUM(E157:I157)</f>
        <v>2781.7</v>
      </c>
      <c r="E157" s="15">
        <v>249.5</v>
      </c>
      <c r="F157" s="15">
        <v>1732.8</v>
      </c>
      <c r="G157" s="15">
        <v>0</v>
      </c>
      <c r="H157" s="15">
        <v>799.4</v>
      </c>
      <c r="I157" s="15">
        <v>0</v>
      </c>
      <c r="J157" s="42"/>
      <c r="K157" s="42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</row>
    <row r="158" spans="1:227" s="6" customFormat="1" ht="20.25" customHeight="1">
      <c r="A158" s="68"/>
      <c r="B158" s="71"/>
      <c r="C158" s="60">
        <v>2026</v>
      </c>
      <c r="D158" s="15">
        <f t="shared" si="60"/>
        <v>2163.6</v>
      </c>
      <c r="E158" s="15">
        <v>244.7</v>
      </c>
      <c r="F158" s="15">
        <v>1724.2</v>
      </c>
      <c r="G158" s="15">
        <v>0</v>
      </c>
      <c r="H158" s="15">
        <v>194.7</v>
      </c>
      <c r="I158" s="15">
        <v>0</v>
      </c>
      <c r="J158" s="42"/>
      <c r="K158" s="42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</row>
    <row r="159" spans="1:227" s="6" customFormat="1" ht="20.25" customHeight="1">
      <c r="A159" s="68"/>
      <c r="B159" s="71"/>
      <c r="C159" s="60">
        <v>2027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42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</row>
    <row r="160" spans="1:227" ht="19.5" customHeight="1">
      <c r="A160" s="69"/>
      <c r="B160" s="72"/>
      <c r="C160" s="60" t="s">
        <v>16</v>
      </c>
      <c r="D160" s="15">
        <f>SUM(D156:D159)</f>
        <v>9820.6</v>
      </c>
      <c r="E160" s="15">
        <f t="shared" ref="E160:I160" si="61">SUM(E156:E159)</f>
        <v>1224</v>
      </c>
      <c r="F160" s="15">
        <f t="shared" si="61"/>
        <v>7261.3</v>
      </c>
      <c r="G160" s="15">
        <f t="shared" si="61"/>
        <v>0</v>
      </c>
      <c r="H160" s="15">
        <f t="shared" si="61"/>
        <v>1335.3</v>
      </c>
      <c r="I160" s="15">
        <f t="shared" si="61"/>
        <v>0</v>
      </c>
      <c r="J160" s="42"/>
    </row>
    <row r="161" spans="1:227" s="6" customFormat="1" ht="21.75" customHeight="1">
      <c r="A161" s="73" t="s">
        <v>53</v>
      </c>
      <c r="B161" s="76"/>
      <c r="C161" s="61">
        <v>2024</v>
      </c>
      <c r="D161" s="16">
        <f t="shared" ref="D161:H161" si="62">D163</f>
        <v>33750</v>
      </c>
      <c r="E161" s="16">
        <f t="shared" si="62"/>
        <v>0</v>
      </c>
      <c r="F161" s="16">
        <f t="shared" si="62"/>
        <v>23796.1</v>
      </c>
      <c r="G161" s="16">
        <f t="shared" si="62"/>
        <v>9953.9</v>
      </c>
      <c r="H161" s="16">
        <f t="shared" si="62"/>
        <v>0</v>
      </c>
      <c r="I161" s="16">
        <v>0</v>
      </c>
      <c r="J161" s="40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</row>
    <row r="162" spans="1:227" s="6" customFormat="1" ht="66.75" customHeight="1">
      <c r="A162" s="75"/>
      <c r="B162" s="72"/>
      <c r="C162" s="61" t="s">
        <v>16</v>
      </c>
      <c r="D162" s="16">
        <f t="shared" ref="D162:I162" si="63">SUM(D161:D161)</f>
        <v>33750</v>
      </c>
      <c r="E162" s="16">
        <f t="shared" si="63"/>
        <v>0</v>
      </c>
      <c r="F162" s="16">
        <f t="shared" si="63"/>
        <v>23796.1</v>
      </c>
      <c r="G162" s="16">
        <f t="shared" si="63"/>
        <v>9953.9</v>
      </c>
      <c r="H162" s="16">
        <f t="shared" si="63"/>
        <v>0</v>
      </c>
      <c r="I162" s="16">
        <f t="shared" si="63"/>
        <v>0</v>
      </c>
      <c r="J162" s="40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</row>
    <row r="163" spans="1:227" s="6" customFormat="1" ht="24" customHeight="1">
      <c r="A163" s="67" t="s">
        <v>54</v>
      </c>
      <c r="B163" s="76"/>
      <c r="C163" s="60">
        <v>2024</v>
      </c>
      <c r="D163" s="15">
        <f>SUM(E163:I163)</f>
        <v>33750</v>
      </c>
      <c r="E163" s="15">
        <v>0</v>
      </c>
      <c r="F163" s="15">
        <v>23796.1</v>
      </c>
      <c r="G163" s="15">
        <v>9953.9</v>
      </c>
      <c r="H163" s="15">
        <v>0</v>
      </c>
      <c r="I163" s="15">
        <v>0</v>
      </c>
      <c r="J163" s="42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</row>
    <row r="164" spans="1:227" ht="75.75" customHeight="1">
      <c r="A164" s="69"/>
      <c r="B164" s="72"/>
      <c r="C164" s="60" t="s">
        <v>16</v>
      </c>
      <c r="D164" s="15">
        <f t="shared" ref="D164:I164" si="64">SUM(D163:D163)</f>
        <v>33750</v>
      </c>
      <c r="E164" s="15">
        <f t="shared" si="64"/>
        <v>0</v>
      </c>
      <c r="F164" s="15">
        <f t="shared" si="64"/>
        <v>23796.1</v>
      </c>
      <c r="G164" s="15">
        <f t="shared" si="64"/>
        <v>9953.9</v>
      </c>
      <c r="H164" s="15">
        <f t="shared" si="64"/>
        <v>0</v>
      </c>
      <c r="I164" s="15">
        <f t="shared" si="64"/>
        <v>0</v>
      </c>
      <c r="J164" s="42"/>
    </row>
    <row r="165" spans="1:227">
      <c r="A165" s="25" t="s">
        <v>31</v>
      </c>
      <c r="B165" s="26"/>
      <c r="C165" s="27"/>
      <c r="D165" s="28"/>
      <c r="E165" s="28"/>
      <c r="F165" s="28"/>
      <c r="G165" s="28"/>
      <c r="H165" s="28"/>
      <c r="I165" s="29"/>
      <c r="J165" s="40"/>
    </row>
    <row r="166" spans="1:227">
      <c r="A166" s="65" t="s">
        <v>32</v>
      </c>
      <c r="B166" s="66"/>
      <c r="C166" s="61">
        <v>2022</v>
      </c>
      <c r="D166" s="23">
        <f t="shared" ref="D166:D171" si="65">SUM(E166:I166)</f>
        <v>183148.7</v>
      </c>
      <c r="E166" s="23">
        <f t="shared" ref="E166:I167" si="66">E174+E259+E281+E296+E326+E346+E380+E402</f>
        <v>132.1</v>
      </c>
      <c r="F166" s="23">
        <f t="shared" si="66"/>
        <v>4245.3999999999996</v>
      </c>
      <c r="G166" s="23">
        <f t="shared" si="66"/>
        <v>995.7</v>
      </c>
      <c r="H166" s="23">
        <f t="shared" si="66"/>
        <v>177775.5</v>
      </c>
      <c r="I166" s="23">
        <f t="shared" si="66"/>
        <v>0</v>
      </c>
      <c r="J166" s="40"/>
      <c r="K166" s="3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</row>
    <row r="167" spans="1:227">
      <c r="A167" s="65"/>
      <c r="B167" s="66"/>
      <c r="C167" s="61">
        <v>2023</v>
      </c>
      <c r="D167" s="23">
        <f t="shared" si="65"/>
        <v>191150.8</v>
      </c>
      <c r="E167" s="23">
        <f t="shared" si="66"/>
        <v>204.2</v>
      </c>
      <c r="F167" s="23">
        <f t="shared" si="66"/>
        <v>5375.6</v>
      </c>
      <c r="G167" s="23">
        <f t="shared" si="66"/>
        <v>12769.400000000001</v>
      </c>
      <c r="H167" s="23">
        <f t="shared" si="66"/>
        <v>172801.59999999998</v>
      </c>
      <c r="I167" s="23">
        <f t="shared" si="66"/>
        <v>0</v>
      </c>
      <c r="J167" s="40"/>
      <c r="K167" s="3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</row>
    <row r="168" spans="1:227">
      <c r="A168" s="65"/>
      <c r="B168" s="66"/>
      <c r="C168" s="61">
        <v>2024</v>
      </c>
      <c r="D168" s="23">
        <f t="shared" si="65"/>
        <v>268046.2</v>
      </c>
      <c r="E168" s="23">
        <f>E176+E261+E283+E298+E328+E348+E404</f>
        <v>0</v>
      </c>
      <c r="F168" s="23">
        <f>F176+F261+F283+F298+F328+F348+F404</f>
        <v>3061.2</v>
      </c>
      <c r="G168" s="23">
        <f>G176+G261+G283+G298+G328+G348+G404</f>
        <v>81831.7</v>
      </c>
      <c r="H168" s="23">
        <f>H176+H261+H283+H298+H328+H348+H404</f>
        <v>173153.30000000002</v>
      </c>
      <c r="I168" s="23">
        <f>I176+I261+I283+I298+I328+I348+I404</f>
        <v>10000</v>
      </c>
      <c r="J168" s="40"/>
      <c r="K168" s="3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</row>
    <row r="169" spans="1:227">
      <c r="A169" s="65"/>
      <c r="B169" s="66"/>
      <c r="C169" s="61">
        <v>2025</v>
      </c>
      <c r="D169" s="23">
        <f t="shared" si="65"/>
        <v>287331.5</v>
      </c>
      <c r="E169" s="23">
        <f t="shared" ref="E169:I171" si="67">E177+E262+E284+E299+E329+E349+E382+E405</f>
        <v>0</v>
      </c>
      <c r="F169" s="23">
        <f t="shared" si="67"/>
        <v>3024.2</v>
      </c>
      <c r="G169" s="23">
        <f t="shared" si="67"/>
        <v>104361.2</v>
      </c>
      <c r="H169" s="23">
        <f t="shared" si="67"/>
        <v>172946.09999999998</v>
      </c>
      <c r="I169" s="23">
        <f t="shared" si="67"/>
        <v>7000</v>
      </c>
      <c r="J169" s="40"/>
      <c r="K169" s="40"/>
      <c r="L169" s="3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</row>
    <row r="170" spans="1:227">
      <c r="A170" s="65"/>
      <c r="B170" s="66"/>
      <c r="C170" s="61">
        <v>2026</v>
      </c>
      <c r="D170" s="23">
        <f t="shared" si="65"/>
        <v>140653.4</v>
      </c>
      <c r="E170" s="23">
        <f t="shared" si="67"/>
        <v>0</v>
      </c>
      <c r="F170" s="23">
        <f t="shared" si="67"/>
        <v>0</v>
      </c>
      <c r="G170" s="23">
        <f t="shared" si="67"/>
        <v>5499.1</v>
      </c>
      <c r="H170" s="23">
        <f t="shared" si="67"/>
        <v>129154.3</v>
      </c>
      <c r="I170" s="23">
        <f>I178+I263+I285+I300+I330+I350+I383+I406</f>
        <v>6000</v>
      </c>
      <c r="J170" s="40"/>
      <c r="K170" s="4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</row>
    <row r="171" spans="1:227">
      <c r="A171" s="65"/>
      <c r="B171" s="66"/>
      <c r="C171" s="61">
        <v>2027</v>
      </c>
      <c r="D171" s="23">
        <f t="shared" si="65"/>
        <v>130869.7</v>
      </c>
      <c r="E171" s="23">
        <f t="shared" si="67"/>
        <v>0</v>
      </c>
      <c r="F171" s="23">
        <f t="shared" si="67"/>
        <v>0</v>
      </c>
      <c r="G171" s="23">
        <f t="shared" si="67"/>
        <v>5286.8</v>
      </c>
      <c r="H171" s="23">
        <f t="shared" si="67"/>
        <v>125582.9</v>
      </c>
      <c r="I171" s="23">
        <f>I179+I264+I286+I301+I331+I351+I384+I407</f>
        <v>0</v>
      </c>
      <c r="J171" s="40"/>
      <c r="K171" s="40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</row>
    <row r="172" spans="1:227">
      <c r="A172" s="65"/>
      <c r="B172" s="66"/>
      <c r="C172" s="61" t="s">
        <v>16</v>
      </c>
      <c r="D172" s="23">
        <f>SUM(D166:D171)</f>
        <v>1201200.2999999998</v>
      </c>
      <c r="E172" s="23">
        <f t="shared" ref="E172:G172" si="68">SUM(E166:E171)</f>
        <v>336.29999999999995</v>
      </c>
      <c r="F172" s="23">
        <f t="shared" si="68"/>
        <v>15706.400000000001</v>
      </c>
      <c r="G172" s="23">
        <f t="shared" si="68"/>
        <v>210743.9</v>
      </c>
      <c r="H172" s="23">
        <f>SUM(H166:H171)</f>
        <v>951413.70000000007</v>
      </c>
      <c r="I172" s="23">
        <f>SUM(I166:I171)</f>
        <v>23000</v>
      </c>
      <c r="J172" s="40"/>
      <c r="K172" s="3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</row>
    <row r="173" spans="1:227">
      <c r="A173" s="62" t="s">
        <v>70</v>
      </c>
      <c r="B173" s="18"/>
      <c r="C173" s="18"/>
      <c r="D173" s="19"/>
      <c r="E173" s="20"/>
      <c r="F173" s="20"/>
      <c r="G173" s="20"/>
      <c r="H173" s="20"/>
      <c r="I173" s="21"/>
      <c r="J173" s="42"/>
    </row>
    <row r="174" spans="1:227">
      <c r="A174" s="65" t="s">
        <v>16</v>
      </c>
      <c r="B174" s="66"/>
      <c r="C174" s="61">
        <v>2022</v>
      </c>
      <c r="D174" s="16">
        <f t="shared" ref="D174:I175" si="69">D181+D188+D195+D202+D206+D213+D224+D227+D230+D233+D236+D243</f>
        <v>116103.9</v>
      </c>
      <c r="E174" s="16">
        <f t="shared" si="69"/>
        <v>0</v>
      </c>
      <c r="F174" s="16">
        <f t="shared" si="69"/>
        <v>3164.1</v>
      </c>
      <c r="G174" s="16">
        <f t="shared" si="69"/>
        <v>0</v>
      </c>
      <c r="H174" s="16">
        <f t="shared" si="69"/>
        <v>112939.79999999999</v>
      </c>
      <c r="I174" s="16">
        <f t="shared" si="69"/>
        <v>0</v>
      </c>
      <c r="J174" s="40"/>
      <c r="K174" s="3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</row>
    <row r="175" spans="1:227">
      <c r="A175" s="65"/>
      <c r="B175" s="66"/>
      <c r="C175" s="61">
        <v>2023</v>
      </c>
      <c r="D175" s="16">
        <f t="shared" si="69"/>
        <v>123934.69999999998</v>
      </c>
      <c r="E175" s="16">
        <f t="shared" si="69"/>
        <v>0</v>
      </c>
      <c r="F175" s="16">
        <f t="shared" si="69"/>
        <v>4101.2</v>
      </c>
      <c r="G175" s="16">
        <f t="shared" si="69"/>
        <v>12140.900000000001</v>
      </c>
      <c r="H175" s="16">
        <f t="shared" si="69"/>
        <v>107692.59999999998</v>
      </c>
      <c r="I175" s="16">
        <f t="shared" si="69"/>
        <v>0</v>
      </c>
      <c r="J175" s="40"/>
      <c r="K175" s="3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</row>
    <row r="176" spans="1:227">
      <c r="A176" s="65"/>
      <c r="B176" s="66"/>
      <c r="C176" s="61">
        <v>2024</v>
      </c>
      <c r="D176" s="16">
        <f>SUM(E176:I176)</f>
        <v>193513.5</v>
      </c>
      <c r="E176" s="16">
        <f t="shared" ref="E176:I176" si="70">E183+E190+E197+E204+E208+E215+E238+E245</f>
        <v>0</v>
      </c>
      <c r="F176" s="16">
        <f t="shared" si="70"/>
        <v>3061.2</v>
      </c>
      <c r="G176" s="16">
        <f t="shared" si="70"/>
        <v>76253.7</v>
      </c>
      <c r="H176" s="16">
        <f t="shared" si="70"/>
        <v>104198.6</v>
      </c>
      <c r="I176" s="16">
        <f t="shared" si="70"/>
        <v>10000</v>
      </c>
      <c r="J176" s="40"/>
      <c r="K176" s="35"/>
      <c r="L176" s="5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</row>
    <row r="177" spans="1:227">
      <c r="A177" s="65"/>
      <c r="B177" s="66"/>
      <c r="C177" s="61">
        <v>2025</v>
      </c>
      <c r="D177" s="16">
        <f>SUM(E177:I177)</f>
        <v>143103.09999999998</v>
      </c>
      <c r="E177" s="16">
        <f t="shared" ref="E177:H179" si="71">E184+E191+E198+E209+E216+E220+E239+E246+E250+E254</f>
        <v>0</v>
      </c>
      <c r="F177" s="16">
        <f t="shared" si="71"/>
        <v>3024.2</v>
      </c>
      <c r="G177" s="16">
        <f t="shared" si="71"/>
        <v>47349.2</v>
      </c>
      <c r="H177" s="16">
        <f>H184+H191+H198+H209+H216+H220+H239+H246+H250+H254</f>
        <v>85729.7</v>
      </c>
      <c r="I177" s="16">
        <f>I184+I191+I198+I209+I216+I220+I239+I246+I250+I254</f>
        <v>7000</v>
      </c>
      <c r="J177" s="40"/>
      <c r="K177" s="40"/>
      <c r="L177" s="3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</row>
    <row r="178" spans="1:227">
      <c r="A178" s="65"/>
      <c r="B178" s="66"/>
      <c r="C178" s="61">
        <v>2026</v>
      </c>
      <c r="D178" s="16">
        <f>SUM(E178:I178)</f>
        <v>74833</v>
      </c>
      <c r="E178" s="16">
        <f t="shared" si="71"/>
        <v>0</v>
      </c>
      <c r="F178" s="16">
        <f t="shared" si="71"/>
        <v>0</v>
      </c>
      <c r="G178" s="16">
        <f t="shared" si="71"/>
        <v>5499.1</v>
      </c>
      <c r="H178" s="16">
        <f t="shared" si="71"/>
        <v>63333.9</v>
      </c>
      <c r="I178" s="16">
        <f>I185+I192+I199+I210+I217+I221+I240+I247+I251+I255</f>
        <v>6000</v>
      </c>
      <c r="J178" s="40"/>
      <c r="K178" s="40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</row>
    <row r="179" spans="1:227">
      <c r="A179" s="65"/>
      <c r="B179" s="66"/>
      <c r="C179" s="61">
        <v>2027</v>
      </c>
      <c r="D179" s="16">
        <f>SUM(E179:I179)</f>
        <v>70071.5</v>
      </c>
      <c r="E179" s="16">
        <f t="shared" si="71"/>
        <v>0</v>
      </c>
      <c r="F179" s="16">
        <f t="shared" si="71"/>
        <v>0</v>
      </c>
      <c r="G179" s="16">
        <f t="shared" si="71"/>
        <v>5286.8</v>
      </c>
      <c r="H179" s="16">
        <f t="shared" si="71"/>
        <v>64784.7</v>
      </c>
      <c r="I179" s="16">
        <f>I186+I193+I200+I211+I218+I222+I241+I248+I252+I256</f>
        <v>0</v>
      </c>
      <c r="J179" s="40"/>
      <c r="K179" s="40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</row>
    <row r="180" spans="1:227">
      <c r="A180" s="65"/>
      <c r="B180" s="66"/>
      <c r="C180" s="61" t="s">
        <v>16</v>
      </c>
      <c r="D180" s="16">
        <f>SUM(D174:D179)</f>
        <v>721559.7</v>
      </c>
      <c r="E180" s="16">
        <f t="shared" ref="E180:I180" si="72">SUM(E174:E179)</f>
        <v>0</v>
      </c>
      <c r="F180" s="16">
        <f t="shared" si="72"/>
        <v>13350.7</v>
      </c>
      <c r="G180" s="16">
        <f t="shared" si="72"/>
        <v>146529.69999999998</v>
      </c>
      <c r="H180" s="16">
        <f t="shared" si="72"/>
        <v>538679.30000000005</v>
      </c>
      <c r="I180" s="16">
        <f t="shared" si="72"/>
        <v>23000</v>
      </c>
      <c r="J180" s="40"/>
      <c r="K180" s="3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</row>
    <row r="181" spans="1:227">
      <c r="A181" s="91" t="s">
        <v>33</v>
      </c>
      <c r="B181" s="70"/>
      <c r="C181" s="60">
        <v>2022</v>
      </c>
      <c r="D181" s="15">
        <f t="shared" ref="D181:D186" si="73">SUM(E181:I181)</f>
        <v>49765.7</v>
      </c>
      <c r="E181" s="15">
        <v>0</v>
      </c>
      <c r="F181" s="15">
        <v>0</v>
      </c>
      <c r="G181" s="15">
        <v>0</v>
      </c>
      <c r="H181" s="15">
        <v>49765.7</v>
      </c>
      <c r="I181" s="15">
        <v>0</v>
      </c>
      <c r="J181" s="42"/>
    </row>
    <row r="182" spans="1:227" s="6" customFormat="1">
      <c r="A182" s="91"/>
      <c r="B182" s="70"/>
      <c r="C182" s="60">
        <v>2023</v>
      </c>
      <c r="D182" s="15">
        <f t="shared" si="73"/>
        <v>42525.2</v>
      </c>
      <c r="E182" s="15">
        <v>0</v>
      </c>
      <c r="F182" s="15">
        <v>0</v>
      </c>
      <c r="G182" s="15">
        <v>0</v>
      </c>
      <c r="H182" s="15">
        <v>42525.2</v>
      </c>
      <c r="I182" s="15">
        <v>0</v>
      </c>
      <c r="J182" s="42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</row>
    <row r="183" spans="1:227" s="6" customFormat="1">
      <c r="A183" s="91"/>
      <c r="B183" s="70"/>
      <c r="C183" s="60">
        <v>2024</v>
      </c>
      <c r="D183" s="15">
        <f t="shared" si="73"/>
        <v>30396.2</v>
      </c>
      <c r="E183" s="15">
        <v>0</v>
      </c>
      <c r="F183" s="15">
        <v>0</v>
      </c>
      <c r="G183" s="15">
        <v>0</v>
      </c>
      <c r="H183" s="15">
        <v>30396.2</v>
      </c>
      <c r="I183" s="15">
        <v>0</v>
      </c>
      <c r="J183" s="42"/>
      <c r="K183" s="51"/>
      <c r="L183" s="5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</row>
    <row r="184" spans="1:227" s="6" customFormat="1">
      <c r="A184" s="91"/>
      <c r="B184" s="70"/>
      <c r="C184" s="60">
        <v>2025</v>
      </c>
      <c r="D184" s="15">
        <f t="shared" si="73"/>
        <v>57994.3</v>
      </c>
      <c r="E184" s="15">
        <v>0</v>
      </c>
      <c r="F184" s="15">
        <v>0</v>
      </c>
      <c r="G184" s="15">
        <v>0</v>
      </c>
      <c r="H184" s="15">
        <f>29916.9+23910-2670.5-0.1-162</f>
        <v>50994.3</v>
      </c>
      <c r="I184" s="15">
        <v>7000</v>
      </c>
      <c r="J184" s="42"/>
      <c r="K184" s="50"/>
      <c r="L184" s="42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</row>
    <row r="185" spans="1:227" s="6" customFormat="1">
      <c r="A185" s="91"/>
      <c r="B185" s="70"/>
      <c r="C185" s="60">
        <v>2026</v>
      </c>
      <c r="D185" s="15">
        <f t="shared" si="73"/>
        <v>42916</v>
      </c>
      <c r="E185" s="15">
        <v>0</v>
      </c>
      <c r="F185" s="15">
        <v>0</v>
      </c>
      <c r="G185" s="15">
        <v>0</v>
      </c>
      <c r="H185" s="15">
        <f>27790+9126.1-0.1</f>
        <v>36916</v>
      </c>
      <c r="I185" s="15">
        <f>0+6000</f>
        <v>6000</v>
      </c>
      <c r="J185" s="64"/>
      <c r="K185" s="42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</row>
    <row r="186" spans="1:227" s="6" customFormat="1">
      <c r="A186" s="91"/>
      <c r="B186" s="70"/>
      <c r="C186" s="60">
        <v>2027</v>
      </c>
      <c r="D186" s="15">
        <f t="shared" si="73"/>
        <v>27790</v>
      </c>
      <c r="E186" s="15">
        <v>0</v>
      </c>
      <c r="F186" s="15">
        <v>0</v>
      </c>
      <c r="G186" s="15">
        <v>0</v>
      </c>
      <c r="H186" s="15">
        <v>27790</v>
      </c>
      <c r="I186" s="15">
        <v>0</v>
      </c>
      <c r="J186" s="42"/>
      <c r="K186" s="42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</row>
    <row r="187" spans="1:227" s="6" customFormat="1">
      <c r="A187" s="91"/>
      <c r="B187" s="70"/>
      <c r="C187" s="60" t="s">
        <v>16</v>
      </c>
      <c r="D187" s="15">
        <f>SUM(D181:D186)</f>
        <v>251387.4</v>
      </c>
      <c r="E187" s="15">
        <f t="shared" ref="E187:I187" si="74">SUM(E181:E186)</f>
        <v>0</v>
      </c>
      <c r="F187" s="15">
        <f t="shared" si="74"/>
        <v>0</v>
      </c>
      <c r="G187" s="15">
        <f t="shared" si="74"/>
        <v>0</v>
      </c>
      <c r="H187" s="15">
        <f t="shared" si="74"/>
        <v>238387.4</v>
      </c>
      <c r="I187" s="15">
        <f t="shared" si="74"/>
        <v>13000</v>
      </c>
      <c r="J187" s="4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</row>
    <row r="188" spans="1:227" s="6" customFormat="1">
      <c r="A188" s="67" t="s">
        <v>34</v>
      </c>
      <c r="B188" s="70"/>
      <c r="C188" s="60">
        <v>2022</v>
      </c>
      <c r="D188" s="15">
        <f t="shared" ref="D188:D193" si="75">SUM(E188:I188)</f>
        <v>9189</v>
      </c>
      <c r="E188" s="15">
        <v>0</v>
      </c>
      <c r="F188" s="15">
        <v>0</v>
      </c>
      <c r="G188" s="15">
        <v>0</v>
      </c>
      <c r="H188" s="15">
        <v>9189</v>
      </c>
      <c r="I188" s="15">
        <v>0</v>
      </c>
      <c r="J188" s="42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</row>
    <row r="189" spans="1:227" s="6" customFormat="1">
      <c r="A189" s="68"/>
      <c r="B189" s="70"/>
      <c r="C189" s="60">
        <v>2023</v>
      </c>
      <c r="D189" s="15">
        <f t="shared" si="75"/>
        <v>9773.1</v>
      </c>
      <c r="E189" s="15">
        <v>0</v>
      </c>
      <c r="F189" s="15">
        <v>0</v>
      </c>
      <c r="G189" s="15">
        <v>0</v>
      </c>
      <c r="H189" s="15">
        <v>9773.1</v>
      </c>
      <c r="I189" s="15">
        <v>0</v>
      </c>
      <c r="J189" s="42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</row>
    <row r="190" spans="1:227" s="6" customFormat="1">
      <c r="A190" s="68"/>
      <c r="B190" s="70"/>
      <c r="C190" s="60">
        <v>2024</v>
      </c>
      <c r="D190" s="15">
        <f t="shared" si="75"/>
        <v>8391.7999999999993</v>
      </c>
      <c r="E190" s="15">
        <v>0</v>
      </c>
      <c r="F190" s="15">
        <v>0</v>
      </c>
      <c r="G190" s="15">
        <v>0</v>
      </c>
      <c r="H190" s="15">
        <v>8391.7999999999993</v>
      </c>
      <c r="I190" s="15">
        <v>0</v>
      </c>
      <c r="J190" s="42"/>
      <c r="K190" s="31"/>
      <c r="L190" s="5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</row>
    <row r="191" spans="1:227" s="6" customFormat="1">
      <c r="A191" s="68"/>
      <c r="B191" s="70"/>
      <c r="C191" s="60">
        <v>2025</v>
      </c>
      <c r="D191" s="15">
        <f t="shared" si="75"/>
        <v>9728.2999999999993</v>
      </c>
      <c r="E191" s="15">
        <v>0</v>
      </c>
      <c r="F191" s="15">
        <v>0</v>
      </c>
      <c r="G191" s="15">
        <v>0</v>
      </c>
      <c r="H191" s="15">
        <f>9575.3+153</f>
        <v>9728.2999999999993</v>
      </c>
      <c r="I191" s="15">
        <v>0</v>
      </c>
      <c r="J191" s="42"/>
      <c r="K191" s="42"/>
      <c r="L191" s="42"/>
      <c r="N191" s="31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</row>
    <row r="192" spans="1:227" s="6" customFormat="1">
      <c r="A192" s="68"/>
      <c r="B192" s="70"/>
      <c r="C192" s="60">
        <v>2026</v>
      </c>
      <c r="D192" s="15">
        <f t="shared" si="75"/>
        <v>5687.3</v>
      </c>
      <c r="E192" s="15">
        <v>0</v>
      </c>
      <c r="F192" s="15">
        <v>0</v>
      </c>
      <c r="G192" s="15">
        <v>0</v>
      </c>
      <c r="H192" s="15">
        <v>5687.3</v>
      </c>
      <c r="I192" s="15">
        <v>0</v>
      </c>
      <c r="J192" s="42"/>
      <c r="K192" s="42"/>
      <c r="L192" s="5"/>
      <c r="M192" s="5"/>
      <c r="N192" s="51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</row>
    <row r="193" spans="1:227" s="6" customFormat="1">
      <c r="A193" s="68"/>
      <c r="B193" s="70"/>
      <c r="C193" s="60">
        <v>2027</v>
      </c>
      <c r="D193" s="15">
        <f t="shared" si="75"/>
        <v>13529.7</v>
      </c>
      <c r="E193" s="15">
        <v>0</v>
      </c>
      <c r="F193" s="15">
        <v>0</v>
      </c>
      <c r="G193" s="15">
        <v>0</v>
      </c>
      <c r="H193" s="15">
        <v>13529.7</v>
      </c>
      <c r="I193" s="15">
        <v>0</v>
      </c>
      <c r="J193" s="42"/>
      <c r="K193" s="42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</row>
    <row r="194" spans="1:227" s="6" customFormat="1">
      <c r="A194" s="69"/>
      <c r="B194" s="70"/>
      <c r="C194" s="60" t="s">
        <v>16</v>
      </c>
      <c r="D194" s="15">
        <f>SUM(D188:D193)</f>
        <v>56299.199999999997</v>
      </c>
      <c r="E194" s="15">
        <f t="shared" ref="E194:I194" si="76">SUM(E188:E193)</f>
        <v>0</v>
      </c>
      <c r="F194" s="15">
        <f t="shared" si="76"/>
        <v>0</v>
      </c>
      <c r="G194" s="15">
        <f t="shared" si="76"/>
        <v>0</v>
      </c>
      <c r="H194" s="15">
        <f t="shared" si="76"/>
        <v>56299.199999999997</v>
      </c>
      <c r="I194" s="15">
        <f t="shared" si="76"/>
        <v>0</v>
      </c>
      <c r="J194" s="42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</row>
    <row r="195" spans="1:227" s="6" customFormat="1">
      <c r="A195" s="67" t="s">
        <v>35</v>
      </c>
      <c r="B195" s="70"/>
      <c r="C195" s="60">
        <v>2022</v>
      </c>
      <c r="D195" s="22">
        <f t="shared" ref="D195:D200" si="77">SUM(E195:I195)</f>
        <v>16065.4</v>
      </c>
      <c r="E195" s="15">
        <v>0</v>
      </c>
      <c r="F195" s="15">
        <v>0</v>
      </c>
      <c r="G195" s="15">
        <v>0</v>
      </c>
      <c r="H195" s="15">
        <v>16065.4</v>
      </c>
      <c r="I195" s="15">
        <v>0</v>
      </c>
      <c r="J195" s="42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</row>
    <row r="196" spans="1:227" s="6" customFormat="1">
      <c r="A196" s="68"/>
      <c r="B196" s="70"/>
      <c r="C196" s="60">
        <v>2023</v>
      </c>
      <c r="D196" s="22">
        <f t="shared" si="77"/>
        <v>23656.2</v>
      </c>
      <c r="E196" s="15">
        <v>0</v>
      </c>
      <c r="F196" s="15">
        <v>0</v>
      </c>
      <c r="G196" s="15">
        <v>0</v>
      </c>
      <c r="H196" s="15">
        <v>23656.2</v>
      </c>
      <c r="I196" s="15">
        <v>0</v>
      </c>
      <c r="J196" s="42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</row>
    <row r="197" spans="1:227" s="6" customFormat="1">
      <c r="A197" s="68"/>
      <c r="B197" s="70"/>
      <c r="C197" s="60">
        <v>2024</v>
      </c>
      <c r="D197" s="22">
        <f t="shared" si="77"/>
        <v>18248.3</v>
      </c>
      <c r="E197" s="15">
        <v>0</v>
      </c>
      <c r="F197" s="15">
        <v>0</v>
      </c>
      <c r="G197" s="15">
        <v>0</v>
      </c>
      <c r="H197" s="15">
        <v>18248.3</v>
      </c>
      <c r="I197" s="15">
        <v>0</v>
      </c>
      <c r="J197" s="42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</row>
    <row r="198" spans="1:227" s="6" customFormat="1">
      <c r="A198" s="68"/>
      <c r="B198" s="70"/>
      <c r="C198" s="60">
        <v>2025</v>
      </c>
      <c r="D198" s="22">
        <f t="shared" si="77"/>
        <v>19065</v>
      </c>
      <c r="E198" s="15">
        <v>0</v>
      </c>
      <c r="F198" s="15">
        <v>0</v>
      </c>
      <c r="G198" s="15">
        <v>0</v>
      </c>
      <c r="H198" s="15">
        <v>19065</v>
      </c>
      <c r="I198" s="15">
        <v>0</v>
      </c>
      <c r="J198" s="42"/>
      <c r="K198" s="42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</row>
    <row r="199" spans="1:227" s="6" customFormat="1">
      <c r="A199" s="68"/>
      <c r="B199" s="70"/>
      <c r="C199" s="60">
        <v>2026</v>
      </c>
      <c r="D199" s="22">
        <f t="shared" si="77"/>
        <v>19065</v>
      </c>
      <c r="E199" s="15">
        <v>0</v>
      </c>
      <c r="F199" s="15">
        <v>0</v>
      </c>
      <c r="G199" s="15">
        <v>0</v>
      </c>
      <c r="H199" s="15">
        <v>19065</v>
      </c>
      <c r="I199" s="15">
        <v>0</v>
      </c>
      <c r="J199" s="42"/>
      <c r="K199" s="42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</row>
    <row r="200" spans="1:227" s="6" customFormat="1">
      <c r="A200" s="68"/>
      <c r="B200" s="70"/>
      <c r="C200" s="60">
        <v>2027</v>
      </c>
      <c r="D200" s="22">
        <f t="shared" si="77"/>
        <v>19065</v>
      </c>
      <c r="E200" s="15">
        <v>0</v>
      </c>
      <c r="F200" s="15">
        <v>0</v>
      </c>
      <c r="G200" s="15">
        <v>0</v>
      </c>
      <c r="H200" s="15">
        <v>19065</v>
      </c>
      <c r="I200" s="15">
        <v>0</v>
      </c>
      <c r="J200" s="42"/>
      <c r="K200" s="42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</row>
    <row r="201" spans="1:227" s="6" customFormat="1">
      <c r="A201" s="69"/>
      <c r="B201" s="70"/>
      <c r="C201" s="60" t="s">
        <v>16</v>
      </c>
      <c r="D201" s="22">
        <f>SUM(D195:D200)</f>
        <v>115164.9</v>
      </c>
      <c r="E201" s="22">
        <f t="shared" ref="E201:I201" si="78">SUM(E195:E200)</f>
        <v>0</v>
      </c>
      <c r="F201" s="22">
        <f t="shared" si="78"/>
        <v>0</v>
      </c>
      <c r="G201" s="22">
        <f t="shared" si="78"/>
        <v>0</v>
      </c>
      <c r="H201" s="22">
        <f t="shared" si="78"/>
        <v>115164.9</v>
      </c>
      <c r="I201" s="22">
        <f t="shared" si="78"/>
        <v>0</v>
      </c>
      <c r="J201" s="42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</row>
    <row r="202" spans="1:227" s="6" customFormat="1" ht="18.75" customHeight="1">
      <c r="A202" s="67" t="s">
        <v>36</v>
      </c>
      <c r="B202" s="70"/>
      <c r="C202" s="60">
        <v>2022</v>
      </c>
      <c r="D202" s="15">
        <f t="shared" ref="D202:D204" si="79">SUM(E202:I202)</f>
        <v>17098.7</v>
      </c>
      <c r="E202" s="15">
        <v>0</v>
      </c>
      <c r="F202" s="15">
        <v>0</v>
      </c>
      <c r="G202" s="15">
        <v>0</v>
      </c>
      <c r="H202" s="15">
        <v>17098.7</v>
      </c>
      <c r="I202" s="15">
        <v>0</v>
      </c>
      <c r="J202" s="42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</row>
    <row r="203" spans="1:227" s="6" customFormat="1">
      <c r="A203" s="68"/>
      <c r="B203" s="70"/>
      <c r="C203" s="60">
        <v>2023</v>
      </c>
      <c r="D203" s="15">
        <f t="shared" si="79"/>
        <v>5196.8999999999996</v>
      </c>
      <c r="E203" s="15">
        <v>0</v>
      </c>
      <c r="F203" s="15">
        <v>0</v>
      </c>
      <c r="G203" s="15">
        <v>0</v>
      </c>
      <c r="H203" s="15">
        <v>5196.8999999999996</v>
      </c>
      <c r="I203" s="15">
        <v>0</v>
      </c>
      <c r="J203" s="42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</row>
    <row r="204" spans="1:227">
      <c r="A204" s="68"/>
      <c r="B204" s="70"/>
      <c r="C204" s="60">
        <v>2024</v>
      </c>
      <c r="D204" s="15">
        <f t="shared" si="79"/>
        <v>49770.400000000001</v>
      </c>
      <c r="E204" s="15">
        <v>0</v>
      </c>
      <c r="F204" s="15">
        <v>0</v>
      </c>
      <c r="G204" s="15">
        <v>0</v>
      </c>
      <c r="H204" s="15">
        <v>39770.400000000001</v>
      </c>
      <c r="I204" s="15">
        <v>10000</v>
      </c>
      <c r="J204" s="42"/>
    </row>
    <row r="205" spans="1:227">
      <c r="A205" s="69"/>
      <c r="B205" s="70"/>
      <c r="C205" s="60" t="s">
        <v>16</v>
      </c>
      <c r="D205" s="15">
        <f t="shared" ref="D205:I205" si="80">SUM(D202:D204)</f>
        <v>72066</v>
      </c>
      <c r="E205" s="15">
        <f t="shared" si="80"/>
        <v>0</v>
      </c>
      <c r="F205" s="15">
        <f t="shared" si="80"/>
        <v>0</v>
      </c>
      <c r="G205" s="15">
        <f t="shared" si="80"/>
        <v>0</v>
      </c>
      <c r="H205" s="15">
        <f t="shared" si="80"/>
        <v>62066</v>
      </c>
      <c r="I205" s="15">
        <f t="shared" si="80"/>
        <v>10000</v>
      </c>
      <c r="J205" s="42"/>
    </row>
    <row r="206" spans="1:227">
      <c r="A206" s="67" t="s">
        <v>37</v>
      </c>
      <c r="B206" s="70"/>
      <c r="C206" s="60">
        <v>2022</v>
      </c>
      <c r="D206" s="15">
        <f t="shared" ref="D206:D211" si="81">SUM(E206:I206)</f>
        <v>20168.8</v>
      </c>
      <c r="E206" s="15">
        <v>0</v>
      </c>
      <c r="F206" s="15">
        <v>0</v>
      </c>
      <c r="G206" s="15">
        <v>0</v>
      </c>
      <c r="H206" s="15">
        <v>20168.8</v>
      </c>
      <c r="I206" s="15">
        <v>0</v>
      </c>
      <c r="J206" s="42"/>
    </row>
    <row r="207" spans="1:227">
      <c r="A207" s="68"/>
      <c r="B207" s="70"/>
      <c r="C207" s="60">
        <v>2023</v>
      </c>
      <c r="D207" s="15">
        <f t="shared" si="81"/>
        <v>21829.200000000001</v>
      </c>
      <c r="E207" s="15">
        <v>0</v>
      </c>
      <c r="F207" s="15">
        <v>0</v>
      </c>
      <c r="G207" s="15">
        <v>0</v>
      </c>
      <c r="H207" s="15">
        <v>21829.200000000001</v>
      </c>
      <c r="I207" s="15">
        <v>0</v>
      </c>
      <c r="J207" s="42"/>
    </row>
    <row r="208" spans="1:227">
      <c r="A208" s="68"/>
      <c r="B208" s="70"/>
      <c r="C208" s="60">
        <v>2024</v>
      </c>
      <c r="D208" s="15">
        <f t="shared" si="81"/>
        <v>1303.7</v>
      </c>
      <c r="E208" s="15">
        <v>0</v>
      </c>
      <c r="F208" s="15">
        <v>0</v>
      </c>
      <c r="G208" s="15">
        <v>0</v>
      </c>
      <c r="H208" s="15">
        <v>1303.7</v>
      </c>
      <c r="I208" s="15">
        <v>0</v>
      </c>
      <c r="J208" s="42"/>
    </row>
    <row r="209" spans="1:227">
      <c r="A209" s="68"/>
      <c r="B209" s="70"/>
      <c r="C209" s="60">
        <v>2025</v>
      </c>
      <c r="D209" s="15">
        <f t="shared" si="81"/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42"/>
      <c r="K209" s="42"/>
    </row>
    <row r="210" spans="1:227">
      <c r="A210" s="68"/>
      <c r="B210" s="70"/>
      <c r="C210" s="60">
        <v>2026</v>
      </c>
      <c r="D210" s="15">
        <f t="shared" si="81"/>
        <v>1665.6</v>
      </c>
      <c r="E210" s="15">
        <v>0</v>
      </c>
      <c r="F210" s="15">
        <v>0</v>
      </c>
      <c r="G210" s="15">
        <v>0</v>
      </c>
      <c r="H210" s="15">
        <v>1665.6</v>
      </c>
      <c r="I210" s="15">
        <v>0</v>
      </c>
      <c r="J210" s="42"/>
      <c r="K210" s="42"/>
    </row>
    <row r="211" spans="1:227">
      <c r="A211" s="68"/>
      <c r="B211" s="70"/>
      <c r="C211" s="60">
        <v>2027</v>
      </c>
      <c r="D211" s="15">
        <f t="shared" si="81"/>
        <v>4400</v>
      </c>
      <c r="E211" s="15">
        <v>0</v>
      </c>
      <c r="F211" s="15">
        <v>0</v>
      </c>
      <c r="G211" s="15">
        <v>0</v>
      </c>
      <c r="H211" s="15">
        <v>4400</v>
      </c>
      <c r="I211" s="15">
        <v>0</v>
      </c>
      <c r="J211" s="42"/>
      <c r="K211" s="42"/>
    </row>
    <row r="212" spans="1:227">
      <c r="A212" s="69"/>
      <c r="B212" s="70"/>
      <c r="C212" s="60" t="s">
        <v>16</v>
      </c>
      <c r="D212" s="15">
        <f>SUM(D206:D211)</f>
        <v>49367.299999999996</v>
      </c>
      <c r="E212" s="15">
        <f t="shared" ref="E212:I212" si="82">SUM(E206:E211)</f>
        <v>0</v>
      </c>
      <c r="F212" s="15">
        <f t="shared" si="82"/>
        <v>0</v>
      </c>
      <c r="G212" s="15">
        <f t="shared" si="82"/>
        <v>0</v>
      </c>
      <c r="H212" s="15">
        <f t="shared" si="82"/>
        <v>49367.299999999996</v>
      </c>
      <c r="I212" s="15">
        <f t="shared" si="82"/>
        <v>0</v>
      </c>
      <c r="J212" s="42"/>
    </row>
    <row r="213" spans="1:227" ht="38.1" customHeight="1">
      <c r="A213" s="80" t="s">
        <v>83</v>
      </c>
      <c r="B213" s="70"/>
      <c r="C213" s="60">
        <v>2022</v>
      </c>
      <c r="D213" s="15">
        <f t="shared" ref="D213:D218" si="83">SUM(E213:I213)</f>
        <v>3816.3</v>
      </c>
      <c r="E213" s="15">
        <v>0</v>
      </c>
      <c r="F213" s="15">
        <v>3164.1</v>
      </c>
      <c r="G213" s="15">
        <v>0</v>
      </c>
      <c r="H213" s="15">
        <v>652.20000000000005</v>
      </c>
      <c r="I213" s="15">
        <v>0</v>
      </c>
      <c r="J213" s="42"/>
      <c r="K213" s="36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</row>
    <row r="214" spans="1:227" ht="38.1" customHeight="1">
      <c r="A214" s="90"/>
      <c r="B214" s="70"/>
      <c r="C214" s="60">
        <v>2023</v>
      </c>
      <c r="D214" s="15">
        <f t="shared" si="83"/>
        <v>3803.3999999999996</v>
      </c>
      <c r="E214" s="15">
        <v>0</v>
      </c>
      <c r="F214" s="15">
        <v>3151.2</v>
      </c>
      <c r="G214" s="15">
        <v>0</v>
      </c>
      <c r="H214" s="15">
        <v>652.20000000000005</v>
      </c>
      <c r="I214" s="15">
        <v>0</v>
      </c>
      <c r="J214" s="42"/>
      <c r="K214" s="36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</row>
    <row r="215" spans="1:227" ht="38.1" customHeight="1">
      <c r="A215" s="90"/>
      <c r="B215" s="70"/>
      <c r="C215" s="60">
        <v>2024</v>
      </c>
      <c r="D215" s="15">
        <f t="shared" si="83"/>
        <v>3291.6</v>
      </c>
      <c r="E215" s="15">
        <v>0</v>
      </c>
      <c r="F215" s="15">
        <v>3061.2</v>
      </c>
      <c r="G215" s="15">
        <v>0</v>
      </c>
      <c r="H215" s="15">
        <v>230.4</v>
      </c>
      <c r="I215" s="15">
        <v>0</v>
      </c>
      <c r="J215" s="42"/>
      <c r="K215" s="36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14"/>
      <c r="ET215" s="14"/>
      <c r="EU215" s="14"/>
      <c r="EV215" s="14"/>
      <c r="EW215" s="14"/>
      <c r="EX215" s="14"/>
      <c r="EY215" s="14"/>
      <c r="EZ215" s="14"/>
      <c r="FA215" s="14"/>
      <c r="FB215" s="14"/>
      <c r="FC215" s="14"/>
      <c r="FD215" s="14"/>
      <c r="FE215" s="14"/>
      <c r="FF215" s="14"/>
      <c r="FG215" s="14"/>
      <c r="FH215" s="14"/>
      <c r="FI215" s="14"/>
      <c r="FJ215" s="14"/>
      <c r="FK215" s="14"/>
      <c r="FL215" s="14"/>
      <c r="FM215" s="14"/>
      <c r="FN215" s="14"/>
      <c r="FO215" s="14"/>
      <c r="FP215" s="14"/>
      <c r="FQ215" s="14"/>
      <c r="FR215" s="14"/>
      <c r="FS215" s="14"/>
      <c r="FT215" s="14"/>
      <c r="FU215" s="14"/>
      <c r="FV215" s="14"/>
      <c r="FW215" s="14"/>
      <c r="FX215" s="14"/>
      <c r="FY215" s="14"/>
      <c r="FZ215" s="14"/>
      <c r="GA215" s="14"/>
      <c r="GB215" s="14"/>
      <c r="GC215" s="14"/>
      <c r="GD215" s="14"/>
      <c r="GE215" s="14"/>
      <c r="GF215" s="14"/>
      <c r="GG215" s="14"/>
      <c r="GH215" s="14"/>
      <c r="GI215" s="14"/>
      <c r="GJ215" s="14"/>
      <c r="GK215" s="14"/>
      <c r="GL215" s="14"/>
      <c r="GM215" s="14"/>
      <c r="GN215" s="14"/>
      <c r="GO215" s="14"/>
      <c r="GP215" s="14"/>
      <c r="GQ215" s="14"/>
      <c r="GR215" s="14"/>
      <c r="GS215" s="14"/>
      <c r="GT215" s="14"/>
      <c r="GU215" s="14"/>
      <c r="GV215" s="14"/>
      <c r="GW215" s="14"/>
      <c r="GX215" s="14"/>
      <c r="GY215" s="14"/>
      <c r="GZ215" s="14"/>
      <c r="HA215" s="14"/>
      <c r="HB215" s="14"/>
      <c r="HC215" s="14"/>
      <c r="HD215" s="14"/>
      <c r="HE215" s="14"/>
      <c r="HF215" s="14"/>
      <c r="HG215" s="14"/>
      <c r="HH215" s="14"/>
      <c r="HI215" s="14"/>
      <c r="HJ215" s="14"/>
      <c r="HK215" s="14"/>
      <c r="HL215" s="14"/>
      <c r="HM215" s="14"/>
      <c r="HN215" s="14"/>
      <c r="HO215" s="14"/>
      <c r="HP215" s="14"/>
      <c r="HQ215" s="14"/>
      <c r="HR215" s="14"/>
      <c r="HS215" s="14"/>
    </row>
    <row r="216" spans="1:227" ht="38.1" customHeight="1">
      <c r="A216" s="90"/>
      <c r="B216" s="70"/>
      <c r="C216" s="60">
        <v>2025</v>
      </c>
      <c r="D216" s="15">
        <f t="shared" si="83"/>
        <v>3251.7999999999997</v>
      </c>
      <c r="E216" s="15">
        <v>0</v>
      </c>
      <c r="F216" s="15">
        <v>3024.2</v>
      </c>
      <c r="G216" s="15">
        <v>227.6</v>
      </c>
      <c r="H216" s="15">
        <v>0</v>
      </c>
      <c r="I216" s="15">
        <v>0</v>
      </c>
      <c r="J216" s="42"/>
      <c r="K216" s="42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14"/>
      <c r="ET216" s="14"/>
      <c r="EU216" s="14"/>
      <c r="EV216" s="14"/>
      <c r="EW216" s="14"/>
      <c r="EX216" s="14"/>
      <c r="EY216" s="14"/>
      <c r="EZ216" s="14"/>
      <c r="FA216" s="14"/>
      <c r="FB216" s="14"/>
      <c r="FC216" s="14"/>
      <c r="FD216" s="14"/>
      <c r="FE216" s="14"/>
      <c r="FF216" s="14"/>
      <c r="FG216" s="14"/>
      <c r="FH216" s="14"/>
      <c r="FI216" s="14"/>
      <c r="FJ216" s="14"/>
      <c r="FK216" s="14"/>
      <c r="FL216" s="14"/>
      <c r="FM216" s="14"/>
      <c r="FN216" s="14"/>
      <c r="FO216" s="14"/>
      <c r="FP216" s="14"/>
      <c r="FQ216" s="14"/>
      <c r="FR216" s="14"/>
      <c r="FS216" s="14"/>
      <c r="FT216" s="14"/>
      <c r="FU216" s="14"/>
      <c r="FV216" s="14"/>
      <c r="FW216" s="14"/>
      <c r="FX216" s="14"/>
      <c r="FY216" s="14"/>
      <c r="FZ216" s="14"/>
      <c r="GA216" s="14"/>
      <c r="GB216" s="14"/>
      <c r="GC216" s="14"/>
      <c r="GD216" s="14"/>
      <c r="GE216" s="14"/>
      <c r="GF216" s="14"/>
      <c r="GG216" s="14"/>
      <c r="GH216" s="14"/>
      <c r="GI216" s="14"/>
      <c r="GJ216" s="14"/>
      <c r="GK216" s="14"/>
      <c r="GL216" s="14"/>
      <c r="GM216" s="14"/>
      <c r="GN216" s="14"/>
      <c r="GO216" s="14"/>
      <c r="GP216" s="14"/>
      <c r="GQ216" s="14"/>
      <c r="GR216" s="14"/>
      <c r="GS216" s="14"/>
      <c r="GT216" s="14"/>
      <c r="GU216" s="14"/>
      <c r="GV216" s="14"/>
      <c r="GW216" s="14"/>
      <c r="GX216" s="14"/>
      <c r="GY216" s="14"/>
      <c r="GZ216" s="14"/>
      <c r="HA216" s="14"/>
      <c r="HB216" s="14"/>
      <c r="HC216" s="14"/>
      <c r="HD216" s="14"/>
      <c r="HE216" s="14"/>
      <c r="HF216" s="14"/>
      <c r="HG216" s="14"/>
      <c r="HH216" s="14"/>
      <c r="HI216" s="14"/>
      <c r="HJ216" s="14"/>
      <c r="HK216" s="14"/>
      <c r="HL216" s="14"/>
      <c r="HM216" s="14"/>
      <c r="HN216" s="14"/>
      <c r="HO216" s="14"/>
      <c r="HP216" s="14"/>
      <c r="HQ216" s="14"/>
      <c r="HR216" s="14"/>
      <c r="HS216" s="14"/>
    </row>
    <row r="217" spans="1:227" ht="38.1" customHeight="1">
      <c r="A217" s="90"/>
      <c r="B217" s="70"/>
      <c r="C217" s="60">
        <v>2026</v>
      </c>
      <c r="D217" s="15">
        <f t="shared" si="83"/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42"/>
      <c r="K217" s="42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</row>
    <row r="218" spans="1:227" ht="38.1" customHeight="1">
      <c r="A218" s="90"/>
      <c r="B218" s="70"/>
      <c r="C218" s="60">
        <v>2027</v>
      </c>
      <c r="D218" s="15">
        <f t="shared" si="83"/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42"/>
      <c r="K218" s="42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</row>
    <row r="219" spans="1:227" ht="38.1" customHeight="1">
      <c r="A219" s="81"/>
      <c r="B219" s="70"/>
      <c r="C219" s="60" t="s">
        <v>16</v>
      </c>
      <c r="D219" s="22">
        <f>SUM(D213:D218)</f>
        <v>14163.099999999999</v>
      </c>
      <c r="E219" s="22">
        <f t="shared" ref="E219:I219" si="84">SUM(E213:E218)</f>
        <v>0</v>
      </c>
      <c r="F219" s="22">
        <f t="shared" si="84"/>
        <v>12400.7</v>
      </c>
      <c r="G219" s="22">
        <f t="shared" si="84"/>
        <v>227.6</v>
      </c>
      <c r="H219" s="22">
        <f t="shared" si="84"/>
        <v>1534.8000000000002</v>
      </c>
      <c r="I219" s="22">
        <f t="shared" si="84"/>
        <v>0</v>
      </c>
      <c r="J219" s="42"/>
      <c r="K219" s="36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14"/>
      <c r="ET219" s="14"/>
      <c r="EU219" s="14"/>
      <c r="EV219" s="14"/>
      <c r="EW219" s="14"/>
      <c r="EX219" s="14"/>
      <c r="EY219" s="14"/>
      <c r="EZ219" s="14"/>
      <c r="FA219" s="14"/>
      <c r="FB219" s="14"/>
      <c r="FC219" s="14"/>
      <c r="FD219" s="14"/>
      <c r="FE219" s="14"/>
      <c r="FF219" s="14"/>
      <c r="FG219" s="14"/>
      <c r="FH219" s="14"/>
      <c r="FI219" s="14"/>
      <c r="FJ219" s="14"/>
      <c r="FK219" s="14"/>
      <c r="FL219" s="14"/>
      <c r="FM219" s="14"/>
      <c r="FN219" s="14"/>
      <c r="FO219" s="14"/>
      <c r="FP219" s="14"/>
      <c r="FQ219" s="14"/>
      <c r="FR219" s="14"/>
      <c r="FS219" s="14"/>
      <c r="FT219" s="14"/>
      <c r="FU219" s="14"/>
      <c r="FV219" s="14"/>
      <c r="FW219" s="14"/>
      <c r="FX219" s="14"/>
      <c r="FY219" s="14"/>
      <c r="FZ219" s="14"/>
      <c r="GA219" s="14"/>
      <c r="GB219" s="14"/>
      <c r="GC219" s="14"/>
      <c r="GD219" s="14"/>
      <c r="GE219" s="14"/>
      <c r="GF219" s="14"/>
      <c r="GG219" s="14"/>
      <c r="GH219" s="14"/>
      <c r="GI219" s="14"/>
      <c r="GJ219" s="14"/>
      <c r="GK219" s="14"/>
      <c r="GL219" s="14"/>
      <c r="GM219" s="14"/>
      <c r="GN219" s="14"/>
      <c r="GO219" s="14"/>
      <c r="GP219" s="14"/>
      <c r="GQ219" s="14"/>
      <c r="GR219" s="14"/>
      <c r="GS219" s="14"/>
      <c r="GT219" s="14"/>
      <c r="GU219" s="14"/>
      <c r="GV219" s="14"/>
      <c r="GW219" s="14"/>
      <c r="GX219" s="14"/>
      <c r="GY219" s="14"/>
      <c r="GZ219" s="14"/>
      <c r="HA219" s="14"/>
      <c r="HB219" s="14"/>
      <c r="HC219" s="14"/>
      <c r="HD219" s="14"/>
      <c r="HE219" s="14"/>
      <c r="HF219" s="14"/>
      <c r="HG219" s="14"/>
      <c r="HH219" s="14"/>
      <c r="HI219" s="14"/>
      <c r="HJ219" s="14"/>
      <c r="HK219" s="14"/>
      <c r="HL219" s="14"/>
      <c r="HM219" s="14"/>
      <c r="HN219" s="14"/>
      <c r="HO219" s="14"/>
      <c r="HP219" s="14"/>
      <c r="HQ219" s="14"/>
      <c r="HR219" s="14"/>
      <c r="HS219" s="14"/>
    </row>
    <row r="220" spans="1:227" s="6" customFormat="1" ht="18.75" customHeight="1">
      <c r="A220" s="67" t="s">
        <v>84</v>
      </c>
      <c r="B220" s="70"/>
      <c r="C220" s="60">
        <v>2025</v>
      </c>
      <c r="D220" s="15">
        <f t="shared" ref="D220:D222" si="85">SUM(E220:I220)</f>
        <v>141.19999999999999</v>
      </c>
      <c r="E220" s="15">
        <v>0</v>
      </c>
      <c r="F220" s="15">
        <v>0</v>
      </c>
      <c r="G220" s="15">
        <v>0</v>
      </c>
      <c r="H220" s="15">
        <v>141.19999999999999</v>
      </c>
      <c r="I220" s="15">
        <v>0</v>
      </c>
      <c r="J220" s="42"/>
      <c r="K220" s="42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</row>
    <row r="221" spans="1:227" s="6" customFormat="1">
      <c r="A221" s="68"/>
      <c r="B221" s="70"/>
      <c r="C221" s="60">
        <v>2026</v>
      </c>
      <c r="D221" s="15">
        <f t="shared" si="85"/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42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</row>
    <row r="222" spans="1:227">
      <c r="A222" s="68"/>
      <c r="B222" s="70"/>
      <c r="C222" s="60">
        <v>2027</v>
      </c>
      <c r="D222" s="15">
        <f t="shared" si="85"/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42"/>
    </row>
    <row r="223" spans="1:227" ht="75" customHeight="1">
      <c r="A223" s="69"/>
      <c r="B223" s="70"/>
      <c r="C223" s="60" t="s">
        <v>16</v>
      </c>
      <c r="D223" s="15">
        <f t="shared" ref="D223:I223" si="86">SUM(D220:D222)</f>
        <v>141.19999999999999</v>
      </c>
      <c r="E223" s="15">
        <f t="shared" si="86"/>
        <v>0</v>
      </c>
      <c r="F223" s="15">
        <f t="shared" si="86"/>
        <v>0</v>
      </c>
      <c r="G223" s="15">
        <f t="shared" si="86"/>
        <v>0</v>
      </c>
      <c r="H223" s="15">
        <f t="shared" si="86"/>
        <v>141.19999999999999</v>
      </c>
      <c r="I223" s="15">
        <f t="shared" si="86"/>
        <v>0</v>
      </c>
      <c r="J223" s="42"/>
    </row>
    <row r="224" spans="1:227" ht="18.75" customHeight="1">
      <c r="A224" s="67" t="s">
        <v>38</v>
      </c>
      <c r="B224" s="70"/>
      <c r="C224" s="60">
        <v>2022</v>
      </c>
      <c r="D224" s="15">
        <f t="shared" ref="D224:D225" si="87">SUM(E224:I224)</f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42"/>
    </row>
    <row r="225" spans="1:227">
      <c r="A225" s="68"/>
      <c r="B225" s="70"/>
      <c r="C225" s="60">
        <v>2023</v>
      </c>
      <c r="D225" s="15">
        <f t="shared" si="87"/>
        <v>3431</v>
      </c>
      <c r="E225" s="15">
        <v>0</v>
      </c>
      <c r="F225" s="15">
        <v>0</v>
      </c>
      <c r="G225" s="15">
        <v>0</v>
      </c>
      <c r="H225" s="15">
        <v>3431</v>
      </c>
      <c r="I225" s="15">
        <v>0</v>
      </c>
      <c r="J225" s="42"/>
    </row>
    <row r="226" spans="1:227" s="6" customFormat="1">
      <c r="A226" s="69"/>
      <c r="B226" s="70"/>
      <c r="C226" s="60" t="s">
        <v>16</v>
      </c>
      <c r="D226" s="15">
        <f t="shared" ref="D226:I226" si="88">SUM(D224:D225)</f>
        <v>3431</v>
      </c>
      <c r="E226" s="15">
        <f t="shared" si="88"/>
        <v>0</v>
      </c>
      <c r="F226" s="15">
        <f t="shared" si="88"/>
        <v>0</v>
      </c>
      <c r="G226" s="15">
        <f t="shared" si="88"/>
        <v>0</v>
      </c>
      <c r="H226" s="15">
        <f t="shared" si="88"/>
        <v>3431</v>
      </c>
      <c r="I226" s="15">
        <f t="shared" si="88"/>
        <v>0</v>
      </c>
      <c r="J226" s="42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</row>
    <row r="227" spans="1:227" s="6" customFormat="1">
      <c r="A227" s="67" t="s">
        <v>65</v>
      </c>
      <c r="B227" s="70"/>
      <c r="C227" s="60">
        <v>2022</v>
      </c>
      <c r="D227" s="15">
        <f>SUM(E227:I227)</f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42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</row>
    <row r="228" spans="1:227" s="6" customFormat="1">
      <c r="A228" s="68"/>
      <c r="B228" s="70"/>
      <c r="C228" s="60">
        <v>2023</v>
      </c>
      <c r="D228" s="15">
        <f>SUM(E228:I228)</f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42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</row>
    <row r="229" spans="1:227" s="6" customFormat="1">
      <c r="A229" s="69"/>
      <c r="B229" s="70"/>
      <c r="C229" s="60" t="s">
        <v>16</v>
      </c>
      <c r="D229" s="15">
        <f>SUM(D227:D228)</f>
        <v>0</v>
      </c>
      <c r="E229" s="15">
        <f t="shared" ref="E229:I229" si="89">SUM(E227:E228)</f>
        <v>0</v>
      </c>
      <c r="F229" s="15">
        <f t="shared" si="89"/>
        <v>0</v>
      </c>
      <c r="G229" s="15">
        <f t="shared" si="89"/>
        <v>0</v>
      </c>
      <c r="H229" s="15">
        <f t="shared" si="89"/>
        <v>0</v>
      </c>
      <c r="I229" s="15">
        <f t="shared" si="89"/>
        <v>0</v>
      </c>
      <c r="J229" s="42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</row>
    <row r="230" spans="1:227" s="6" customFormat="1" ht="18.75" customHeight="1">
      <c r="A230" s="67" t="s">
        <v>39</v>
      </c>
      <c r="B230" s="70"/>
      <c r="C230" s="60">
        <v>2022</v>
      </c>
      <c r="D230" s="15">
        <f t="shared" ref="D230:D231" si="90">SUM(E230:I230)</f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42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</row>
    <row r="231" spans="1:227" s="6" customFormat="1">
      <c r="A231" s="68"/>
      <c r="B231" s="70"/>
      <c r="C231" s="60">
        <v>2023</v>
      </c>
      <c r="D231" s="15">
        <f t="shared" si="90"/>
        <v>1000</v>
      </c>
      <c r="E231" s="15">
        <v>0</v>
      </c>
      <c r="F231" s="15">
        <v>950</v>
      </c>
      <c r="G231" s="15">
        <v>0</v>
      </c>
      <c r="H231" s="15">
        <v>50</v>
      </c>
      <c r="I231" s="15">
        <v>0</v>
      </c>
      <c r="J231" s="42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</row>
    <row r="232" spans="1:227" s="6" customFormat="1">
      <c r="A232" s="69"/>
      <c r="B232" s="70"/>
      <c r="C232" s="60" t="s">
        <v>16</v>
      </c>
      <c r="D232" s="15">
        <f t="shared" ref="D232:I232" si="91">SUM(D230:D231)</f>
        <v>1000</v>
      </c>
      <c r="E232" s="15">
        <f t="shared" si="91"/>
        <v>0</v>
      </c>
      <c r="F232" s="15">
        <f t="shared" si="91"/>
        <v>950</v>
      </c>
      <c r="G232" s="15">
        <f t="shared" si="91"/>
        <v>0</v>
      </c>
      <c r="H232" s="15">
        <f t="shared" si="91"/>
        <v>50</v>
      </c>
      <c r="I232" s="15">
        <f t="shared" si="91"/>
        <v>0</v>
      </c>
      <c r="J232" s="42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</row>
    <row r="233" spans="1:227" s="6" customFormat="1" ht="18.75" customHeight="1">
      <c r="A233" s="67" t="s">
        <v>40</v>
      </c>
      <c r="B233" s="70"/>
      <c r="C233" s="60">
        <v>2022</v>
      </c>
      <c r="D233" s="15">
        <f t="shared" ref="D233:D234" si="92">SUM(E233:I233)</f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42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</row>
    <row r="234" spans="1:227" s="6" customFormat="1">
      <c r="A234" s="68"/>
      <c r="B234" s="70"/>
      <c r="C234" s="60">
        <v>2023</v>
      </c>
      <c r="D234" s="15">
        <f t="shared" si="92"/>
        <v>560</v>
      </c>
      <c r="E234" s="15">
        <v>0</v>
      </c>
      <c r="F234" s="15">
        <v>0</v>
      </c>
      <c r="G234" s="15">
        <v>509.6</v>
      </c>
      <c r="H234" s="15">
        <v>50.4</v>
      </c>
      <c r="I234" s="15">
        <v>0</v>
      </c>
      <c r="J234" s="42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</row>
    <row r="235" spans="1:227" s="6" customFormat="1" ht="30.75" customHeight="1">
      <c r="A235" s="69"/>
      <c r="B235" s="70"/>
      <c r="C235" s="60" t="s">
        <v>16</v>
      </c>
      <c r="D235" s="15">
        <f t="shared" ref="D235:I235" si="93">SUM(D233:D234)</f>
        <v>560</v>
      </c>
      <c r="E235" s="15">
        <f t="shared" si="93"/>
        <v>0</v>
      </c>
      <c r="F235" s="15">
        <f t="shared" si="93"/>
        <v>0</v>
      </c>
      <c r="G235" s="15">
        <f t="shared" si="93"/>
        <v>509.6</v>
      </c>
      <c r="H235" s="15">
        <f t="shared" si="93"/>
        <v>50.4</v>
      </c>
      <c r="I235" s="15">
        <f t="shared" si="93"/>
        <v>0</v>
      </c>
      <c r="J235" s="42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</row>
    <row r="236" spans="1:227" s="6" customFormat="1">
      <c r="A236" s="67" t="s">
        <v>41</v>
      </c>
      <c r="B236" s="70"/>
      <c r="C236" s="60">
        <v>2022</v>
      </c>
      <c r="D236" s="15">
        <f t="shared" ref="D236:D241" si="94">SUM(E236:I236)</f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42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</row>
    <row r="237" spans="1:227" s="6" customFormat="1">
      <c r="A237" s="68"/>
      <c r="B237" s="70"/>
      <c r="C237" s="60">
        <v>2023</v>
      </c>
      <c r="D237" s="15">
        <f t="shared" si="94"/>
        <v>5870.7</v>
      </c>
      <c r="E237" s="15">
        <v>0</v>
      </c>
      <c r="F237" s="15">
        <v>0</v>
      </c>
      <c r="G237" s="15">
        <v>5342.3</v>
      </c>
      <c r="H237" s="15">
        <v>528.4</v>
      </c>
      <c r="I237" s="15">
        <v>0</v>
      </c>
      <c r="J237" s="42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</row>
    <row r="238" spans="1:227" s="6" customFormat="1">
      <c r="A238" s="68"/>
      <c r="B238" s="70"/>
      <c r="C238" s="60">
        <v>2024</v>
      </c>
      <c r="D238" s="15">
        <f t="shared" si="94"/>
        <v>73222.7</v>
      </c>
      <c r="E238" s="15">
        <v>0</v>
      </c>
      <c r="F238" s="15">
        <v>0</v>
      </c>
      <c r="G238" s="15">
        <v>67364.899999999994</v>
      </c>
      <c r="H238" s="15">
        <v>5857.8</v>
      </c>
      <c r="I238" s="15">
        <v>0</v>
      </c>
      <c r="J238" s="42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</row>
    <row r="239" spans="1:227" s="6" customFormat="1">
      <c r="A239" s="68"/>
      <c r="B239" s="70"/>
      <c r="C239" s="60">
        <v>2025</v>
      </c>
      <c r="D239" s="15">
        <f t="shared" si="94"/>
        <v>44703.8</v>
      </c>
      <c r="E239" s="15">
        <v>0</v>
      </c>
      <c r="F239" s="15">
        <v>0</v>
      </c>
      <c r="G239" s="15">
        <v>41127.300000000003</v>
      </c>
      <c r="H239" s="15">
        <v>3576.5</v>
      </c>
      <c r="I239" s="15">
        <v>0</v>
      </c>
      <c r="J239" s="42"/>
      <c r="K239" s="42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</row>
    <row r="240" spans="1:227" s="6" customFormat="1">
      <c r="A240" s="68"/>
      <c r="B240" s="70"/>
      <c r="C240" s="60">
        <v>2026</v>
      </c>
      <c r="D240" s="15">
        <f t="shared" si="94"/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42"/>
      <c r="K240" s="42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</row>
    <row r="241" spans="1:227" s="6" customFormat="1">
      <c r="A241" s="68"/>
      <c r="B241" s="70"/>
      <c r="C241" s="60">
        <v>2027</v>
      </c>
      <c r="D241" s="15">
        <f t="shared" si="94"/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42"/>
      <c r="K241" s="42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</row>
    <row r="242" spans="1:227" s="6" customFormat="1">
      <c r="A242" s="69"/>
      <c r="B242" s="70"/>
      <c r="C242" s="60" t="s">
        <v>16</v>
      </c>
      <c r="D242" s="15">
        <f>SUM(D236:D241)</f>
        <v>123797.2</v>
      </c>
      <c r="E242" s="15">
        <f t="shared" ref="E242:I242" si="95">SUM(E236:E241)</f>
        <v>0</v>
      </c>
      <c r="F242" s="15">
        <f t="shared" si="95"/>
        <v>0</v>
      </c>
      <c r="G242" s="15">
        <f t="shared" si="95"/>
        <v>113834.5</v>
      </c>
      <c r="H242" s="15">
        <f t="shared" si="95"/>
        <v>9962.7000000000007</v>
      </c>
      <c r="I242" s="15">
        <f t="shared" si="95"/>
        <v>0</v>
      </c>
      <c r="J242" s="42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</row>
    <row r="243" spans="1:227" s="6" customFormat="1" ht="18.75" customHeight="1">
      <c r="A243" s="67" t="s">
        <v>42</v>
      </c>
      <c r="B243" s="70"/>
      <c r="C243" s="60">
        <v>2022</v>
      </c>
      <c r="D243" s="15">
        <f t="shared" ref="D243:D246" si="96">SUM(E243:I243)</f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42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</row>
    <row r="244" spans="1:227" s="6" customFormat="1">
      <c r="A244" s="68"/>
      <c r="B244" s="70"/>
      <c r="C244" s="60">
        <v>2023</v>
      </c>
      <c r="D244" s="15">
        <f t="shared" si="96"/>
        <v>6289</v>
      </c>
      <c r="E244" s="15">
        <v>0</v>
      </c>
      <c r="F244" s="15">
        <v>0</v>
      </c>
      <c r="G244" s="15">
        <v>6289</v>
      </c>
      <c r="H244" s="15">
        <v>0</v>
      </c>
      <c r="I244" s="15">
        <v>0</v>
      </c>
      <c r="J244" s="42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</row>
    <row r="245" spans="1:227" s="6" customFormat="1">
      <c r="A245" s="68"/>
      <c r="B245" s="70"/>
      <c r="C245" s="60">
        <v>2024</v>
      </c>
      <c r="D245" s="15">
        <f t="shared" si="96"/>
        <v>8888.7999999999993</v>
      </c>
      <c r="E245" s="15">
        <v>0</v>
      </c>
      <c r="F245" s="15">
        <v>0</v>
      </c>
      <c r="G245" s="15">
        <v>8888.7999999999993</v>
      </c>
      <c r="H245" s="15">
        <v>0</v>
      </c>
      <c r="I245" s="15">
        <v>0</v>
      </c>
      <c r="J245" s="42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</row>
    <row r="246" spans="1:227" s="6" customFormat="1" ht="18" customHeight="1">
      <c r="A246" s="68"/>
      <c r="B246" s="70"/>
      <c r="C246" s="60">
        <v>2025</v>
      </c>
      <c r="D246" s="15">
        <f t="shared" si="96"/>
        <v>5994.2999999999993</v>
      </c>
      <c r="E246" s="15">
        <v>0</v>
      </c>
      <c r="F246" s="15">
        <v>0</v>
      </c>
      <c r="G246" s="15">
        <f>5994.4-0.1</f>
        <v>5994.2999999999993</v>
      </c>
      <c r="H246" s="15">
        <v>0</v>
      </c>
      <c r="I246" s="15">
        <v>0</v>
      </c>
      <c r="J246" s="42"/>
      <c r="K246" s="42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</row>
    <row r="247" spans="1:227" s="6" customFormat="1">
      <c r="A247" s="68"/>
      <c r="B247" s="70"/>
      <c r="C247" s="60">
        <v>2026</v>
      </c>
      <c r="D247" s="15">
        <f>SUM(E247:I247)</f>
        <v>5499.1</v>
      </c>
      <c r="E247" s="15">
        <v>0</v>
      </c>
      <c r="F247" s="15">
        <v>0</v>
      </c>
      <c r="G247" s="15">
        <v>5499.1</v>
      </c>
      <c r="H247" s="15">
        <v>0</v>
      </c>
      <c r="I247" s="15">
        <v>0</v>
      </c>
      <c r="J247" s="42"/>
      <c r="K247" s="42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</row>
    <row r="248" spans="1:227" s="6" customFormat="1">
      <c r="A248" s="68"/>
      <c r="B248" s="70"/>
      <c r="C248" s="60">
        <v>2027</v>
      </c>
      <c r="D248" s="15">
        <f>SUM(E248:I248)</f>
        <v>5286.8</v>
      </c>
      <c r="E248" s="15">
        <v>0</v>
      </c>
      <c r="F248" s="15">
        <v>0</v>
      </c>
      <c r="G248" s="15">
        <v>5286.8</v>
      </c>
      <c r="H248" s="15">
        <v>0</v>
      </c>
      <c r="I248" s="15">
        <v>0</v>
      </c>
      <c r="J248" s="42"/>
      <c r="K248" s="42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</row>
    <row r="249" spans="1:227" s="6" customFormat="1">
      <c r="A249" s="69"/>
      <c r="B249" s="70"/>
      <c r="C249" s="60" t="s">
        <v>16</v>
      </c>
      <c r="D249" s="15">
        <f t="shared" ref="D249:I249" si="97">SUM(D243:D248)</f>
        <v>31957.999999999996</v>
      </c>
      <c r="E249" s="15">
        <f t="shared" si="97"/>
        <v>0</v>
      </c>
      <c r="F249" s="15">
        <f t="shared" si="97"/>
        <v>0</v>
      </c>
      <c r="G249" s="15">
        <f t="shared" si="97"/>
        <v>31957.999999999996</v>
      </c>
      <c r="H249" s="15">
        <f t="shared" si="97"/>
        <v>0</v>
      </c>
      <c r="I249" s="15">
        <f t="shared" si="97"/>
        <v>0</v>
      </c>
      <c r="J249" s="42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</row>
    <row r="250" spans="1:227" s="6" customFormat="1" ht="18.75" customHeight="1">
      <c r="A250" s="67" t="s">
        <v>85</v>
      </c>
      <c r="B250" s="70"/>
      <c r="C250" s="60">
        <v>2025</v>
      </c>
      <c r="D250" s="15">
        <f t="shared" ref="D250:D252" si="98">SUM(E250:I250)</f>
        <v>0</v>
      </c>
      <c r="E250" s="15">
        <v>0</v>
      </c>
      <c r="F250" s="15">
        <v>0</v>
      </c>
      <c r="G250" s="15">
        <f>698.4-698.4</f>
        <v>0</v>
      </c>
      <c r="H250" s="15">
        <v>0</v>
      </c>
      <c r="I250" s="15">
        <v>0</v>
      </c>
      <c r="J250" s="42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</row>
    <row r="251" spans="1:227" s="6" customFormat="1">
      <c r="A251" s="68"/>
      <c r="B251" s="70"/>
      <c r="C251" s="60">
        <v>2026</v>
      </c>
      <c r="D251" s="15">
        <f t="shared" si="98"/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42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</row>
    <row r="252" spans="1:227">
      <c r="A252" s="68"/>
      <c r="B252" s="70"/>
      <c r="C252" s="60">
        <v>2027</v>
      </c>
      <c r="D252" s="15">
        <f t="shared" si="98"/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42"/>
    </row>
    <row r="253" spans="1:227" ht="20.25" customHeight="1">
      <c r="A253" s="69"/>
      <c r="B253" s="70"/>
      <c r="C253" s="60" t="s">
        <v>16</v>
      </c>
      <c r="D253" s="15">
        <f t="shared" ref="D253:I253" si="99">SUM(D250:D252)</f>
        <v>0</v>
      </c>
      <c r="E253" s="15">
        <f t="shared" si="99"/>
        <v>0</v>
      </c>
      <c r="F253" s="15">
        <f t="shared" si="99"/>
        <v>0</v>
      </c>
      <c r="G253" s="15">
        <f t="shared" si="99"/>
        <v>0</v>
      </c>
      <c r="H253" s="15">
        <f t="shared" si="99"/>
        <v>0</v>
      </c>
      <c r="I253" s="15">
        <f t="shared" si="99"/>
        <v>0</v>
      </c>
      <c r="J253" s="42"/>
    </row>
    <row r="254" spans="1:227" s="6" customFormat="1" ht="18.75" customHeight="1">
      <c r="A254" s="67" t="s">
        <v>90</v>
      </c>
      <c r="B254" s="70"/>
      <c r="C254" s="60">
        <v>2025</v>
      </c>
      <c r="D254" s="15">
        <f t="shared" ref="D254:D256" si="100">SUM(E254:I254)</f>
        <v>2224.4</v>
      </c>
      <c r="E254" s="15">
        <v>0</v>
      </c>
      <c r="F254" s="15">
        <v>0</v>
      </c>
      <c r="G254" s="15">
        <f>698.4-698.4</f>
        <v>0</v>
      </c>
      <c r="H254" s="15">
        <v>2224.4</v>
      </c>
      <c r="I254" s="15">
        <v>0</v>
      </c>
      <c r="J254" s="42"/>
      <c r="K254" s="50"/>
      <c r="L254" s="50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</row>
    <row r="255" spans="1:227" s="6" customFormat="1">
      <c r="A255" s="68"/>
      <c r="B255" s="70"/>
      <c r="C255" s="60">
        <v>2026</v>
      </c>
      <c r="D255" s="15">
        <f t="shared" si="100"/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42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</row>
    <row r="256" spans="1:227">
      <c r="A256" s="68"/>
      <c r="B256" s="70"/>
      <c r="C256" s="60">
        <v>2027</v>
      </c>
      <c r="D256" s="15">
        <f t="shared" si="100"/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42"/>
    </row>
    <row r="257" spans="1:227" ht="37.5" customHeight="1">
      <c r="A257" s="69"/>
      <c r="B257" s="70"/>
      <c r="C257" s="60" t="s">
        <v>16</v>
      </c>
      <c r="D257" s="15">
        <f t="shared" ref="D257:I257" si="101">SUM(D254:D256)</f>
        <v>2224.4</v>
      </c>
      <c r="E257" s="15">
        <f t="shared" si="101"/>
        <v>0</v>
      </c>
      <c r="F257" s="15">
        <f t="shared" si="101"/>
        <v>0</v>
      </c>
      <c r="G257" s="15">
        <f t="shared" si="101"/>
        <v>0</v>
      </c>
      <c r="H257" s="15">
        <f t="shared" si="101"/>
        <v>2224.4</v>
      </c>
      <c r="I257" s="15">
        <f t="shared" si="101"/>
        <v>0</v>
      </c>
      <c r="J257" s="42"/>
    </row>
    <row r="258" spans="1:227" s="6" customFormat="1">
      <c r="A258" s="84" t="s">
        <v>71</v>
      </c>
      <c r="B258" s="85"/>
      <c r="C258" s="85"/>
      <c r="D258" s="85"/>
      <c r="E258" s="85"/>
      <c r="F258" s="85"/>
      <c r="G258" s="85"/>
      <c r="H258" s="85"/>
      <c r="I258" s="86"/>
      <c r="J258" s="43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</row>
    <row r="259" spans="1:227" s="6" customFormat="1">
      <c r="A259" s="73" t="s">
        <v>16</v>
      </c>
      <c r="B259" s="87"/>
      <c r="C259" s="61">
        <v>2022</v>
      </c>
      <c r="D259" s="16">
        <f t="shared" ref="D259:I260" si="102">D266+D273</f>
        <v>9887.1</v>
      </c>
      <c r="E259" s="16">
        <f t="shared" si="102"/>
        <v>0</v>
      </c>
      <c r="F259" s="16">
        <f t="shared" si="102"/>
        <v>0</v>
      </c>
      <c r="G259" s="16">
        <f t="shared" si="102"/>
        <v>0</v>
      </c>
      <c r="H259" s="16">
        <f t="shared" si="102"/>
        <v>9887.1</v>
      </c>
      <c r="I259" s="16">
        <f t="shared" si="102"/>
        <v>0</v>
      </c>
      <c r="J259" s="40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</row>
    <row r="260" spans="1:227" s="6" customFormat="1">
      <c r="A260" s="74"/>
      <c r="B260" s="88"/>
      <c r="C260" s="61">
        <v>2023</v>
      </c>
      <c r="D260" s="16">
        <f t="shared" si="102"/>
        <v>9388.4</v>
      </c>
      <c r="E260" s="16">
        <f t="shared" si="102"/>
        <v>0</v>
      </c>
      <c r="F260" s="16">
        <f t="shared" si="102"/>
        <v>0</v>
      </c>
      <c r="G260" s="16">
        <f t="shared" si="102"/>
        <v>628.5</v>
      </c>
      <c r="H260" s="16">
        <f t="shared" si="102"/>
        <v>8759.9</v>
      </c>
      <c r="I260" s="16">
        <f t="shared" si="102"/>
        <v>0</v>
      </c>
      <c r="J260" s="40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</row>
    <row r="261" spans="1:227" s="6" customFormat="1">
      <c r="A261" s="74"/>
      <c r="B261" s="88"/>
      <c r="C261" s="61">
        <v>2024</v>
      </c>
      <c r="D261" s="16">
        <f>SUM(E261:I261)</f>
        <v>6247.3</v>
      </c>
      <c r="E261" s="16">
        <f t="shared" ref="E261:I261" si="103">E268</f>
        <v>0</v>
      </c>
      <c r="F261" s="16">
        <f t="shared" si="103"/>
        <v>0</v>
      </c>
      <c r="G261" s="16">
        <f t="shared" si="103"/>
        <v>0</v>
      </c>
      <c r="H261" s="16">
        <f t="shared" si="103"/>
        <v>6247.3</v>
      </c>
      <c r="I261" s="16">
        <f t="shared" si="103"/>
        <v>0</v>
      </c>
      <c r="J261" s="40"/>
      <c r="L261" s="56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</row>
    <row r="262" spans="1:227" s="6" customFormat="1">
      <c r="A262" s="74"/>
      <c r="B262" s="88"/>
      <c r="C262" s="61">
        <v>2025</v>
      </c>
      <c r="D262" s="16">
        <f>SUM(E262:I262)</f>
        <v>9621.1999999999989</v>
      </c>
      <c r="E262" s="16">
        <f t="shared" ref="E262:I264" si="104">E269+E276</f>
        <v>0</v>
      </c>
      <c r="F262" s="16">
        <f t="shared" si="104"/>
        <v>0</v>
      </c>
      <c r="G262" s="16">
        <f t="shared" si="104"/>
        <v>0</v>
      </c>
      <c r="H262" s="16">
        <f t="shared" si="104"/>
        <v>9621.1999999999989</v>
      </c>
      <c r="I262" s="16">
        <f t="shared" si="104"/>
        <v>0</v>
      </c>
      <c r="J262" s="40"/>
      <c r="K262" s="40"/>
      <c r="L262" s="50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</row>
    <row r="263" spans="1:227" s="6" customFormat="1">
      <c r="A263" s="74"/>
      <c r="B263" s="88"/>
      <c r="C263" s="61">
        <v>2026</v>
      </c>
      <c r="D263" s="16">
        <f>SUM(E263:I263)</f>
        <v>1204.6000000000004</v>
      </c>
      <c r="E263" s="16">
        <f t="shared" si="104"/>
        <v>0</v>
      </c>
      <c r="F263" s="16">
        <f t="shared" si="104"/>
        <v>0</v>
      </c>
      <c r="G263" s="16">
        <f t="shared" si="104"/>
        <v>0</v>
      </c>
      <c r="H263" s="16">
        <f t="shared" si="104"/>
        <v>1204.6000000000004</v>
      </c>
      <c r="I263" s="16">
        <f t="shared" si="104"/>
        <v>0</v>
      </c>
      <c r="J263" s="40"/>
      <c r="K263" s="40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</row>
    <row r="264" spans="1:227" s="6" customFormat="1">
      <c r="A264" s="74"/>
      <c r="B264" s="88"/>
      <c r="C264" s="61">
        <v>2027</v>
      </c>
      <c r="D264" s="16">
        <f>SUM(E264:I264)</f>
        <v>6331.4000000000005</v>
      </c>
      <c r="E264" s="16">
        <f t="shared" si="104"/>
        <v>0</v>
      </c>
      <c r="F264" s="16">
        <f t="shared" si="104"/>
        <v>0</v>
      </c>
      <c r="G264" s="16">
        <f t="shared" si="104"/>
        <v>0</v>
      </c>
      <c r="H264" s="16">
        <f t="shared" si="104"/>
        <v>6331.4000000000005</v>
      </c>
      <c r="I264" s="16">
        <f t="shared" si="104"/>
        <v>0</v>
      </c>
      <c r="J264" s="40"/>
      <c r="K264" s="40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</row>
    <row r="265" spans="1:227" s="6" customFormat="1">
      <c r="A265" s="75"/>
      <c r="B265" s="89"/>
      <c r="C265" s="61" t="s">
        <v>16</v>
      </c>
      <c r="D265" s="16">
        <f>SUM(D259:D264)</f>
        <v>42680</v>
      </c>
      <c r="E265" s="16">
        <f t="shared" ref="E265:I265" si="105">SUM(E259:E264)</f>
        <v>0</v>
      </c>
      <c r="F265" s="16">
        <f t="shared" si="105"/>
        <v>0</v>
      </c>
      <c r="G265" s="16">
        <f t="shared" si="105"/>
        <v>628.5</v>
      </c>
      <c r="H265" s="16">
        <f t="shared" si="105"/>
        <v>42051.5</v>
      </c>
      <c r="I265" s="16">
        <f t="shared" si="105"/>
        <v>0</v>
      </c>
      <c r="J265" s="40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</row>
    <row r="266" spans="1:227" s="6" customFormat="1">
      <c r="A266" s="67" t="s">
        <v>43</v>
      </c>
      <c r="B266" s="70"/>
      <c r="C266" s="60">
        <v>2022</v>
      </c>
      <c r="D266" s="15">
        <f t="shared" ref="D266:D271" si="106">SUM(E266:I266)</f>
        <v>9887.1</v>
      </c>
      <c r="E266" s="15">
        <v>0</v>
      </c>
      <c r="F266" s="15">
        <v>0</v>
      </c>
      <c r="G266" s="15">
        <v>0</v>
      </c>
      <c r="H266" s="15">
        <v>9887.1</v>
      </c>
      <c r="I266" s="15">
        <v>0</v>
      </c>
      <c r="J266" s="42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</row>
    <row r="267" spans="1:227" s="6" customFormat="1">
      <c r="A267" s="68"/>
      <c r="B267" s="70"/>
      <c r="C267" s="60">
        <v>2023</v>
      </c>
      <c r="D267" s="15">
        <f t="shared" si="106"/>
        <v>8685.5</v>
      </c>
      <c r="E267" s="15">
        <v>0</v>
      </c>
      <c r="F267" s="15">
        <v>0</v>
      </c>
      <c r="G267" s="15">
        <v>0</v>
      </c>
      <c r="H267" s="15">
        <v>8685.5</v>
      </c>
      <c r="I267" s="15">
        <v>0</v>
      </c>
      <c r="J267" s="42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</row>
    <row r="268" spans="1:227" s="6" customFormat="1">
      <c r="A268" s="68"/>
      <c r="B268" s="70"/>
      <c r="C268" s="60">
        <v>2024</v>
      </c>
      <c r="D268" s="15">
        <f t="shared" si="106"/>
        <v>6247.3</v>
      </c>
      <c r="E268" s="15">
        <v>0</v>
      </c>
      <c r="F268" s="15">
        <v>0</v>
      </c>
      <c r="G268" s="15">
        <v>0</v>
      </c>
      <c r="H268" s="15">
        <v>6247.3</v>
      </c>
      <c r="I268" s="15">
        <v>0</v>
      </c>
      <c r="J268" s="42"/>
      <c r="K268" s="53"/>
      <c r="L268" s="56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</row>
    <row r="269" spans="1:227" s="6" customFormat="1">
      <c r="A269" s="68"/>
      <c r="B269" s="70"/>
      <c r="C269" s="60">
        <v>2025</v>
      </c>
      <c r="D269" s="15">
        <f t="shared" si="106"/>
        <v>9578.7999999999993</v>
      </c>
      <c r="E269" s="15">
        <v>0</v>
      </c>
      <c r="F269" s="15">
        <v>0</v>
      </c>
      <c r="G269" s="15">
        <v>0</v>
      </c>
      <c r="H269" s="15">
        <f>8958.8+611+9</f>
        <v>9578.7999999999993</v>
      </c>
      <c r="I269" s="15">
        <v>0</v>
      </c>
      <c r="J269" s="42"/>
      <c r="K269" s="42"/>
      <c r="L269" s="42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</row>
    <row r="270" spans="1:227" s="6" customFormat="1">
      <c r="A270" s="68"/>
      <c r="B270" s="70"/>
      <c r="C270" s="60">
        <v>2026</v>
      </c>
      <c r="D270" s="15">
        <f t="shared" si="106"/>
        <v>1204.6000000000004</v>
      </c>
      <c r="E270" s="15">
        <v>0</v>
      </c>
      <c r="F270" s="15">
        <v>0</v>
      </c>
      <c r="G270" s="15">
        <v>0</v>
      </c>
      <c r="H270" s="15">
        <f>5488.3-4283.7</f>
        <v>1204.6000000000004</v>
      </c>
      <c r="I270" s="15">
        <v>0</v>
      </c>
      <c r="J270" s="42"/>
      <c r="K270" s="42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</row>
    <row r="271" spans="1:227" s="6" customFormat="1">
      <c r="A271" s="68"/>
      <c r="B271" s="70"/>
      <c r="C271" s="60">
        <v>2027</v>
      </c>
      <c r="D271" s="15">
        <f t="shared" si="106"/>
        <v>6331.4000000000005</v>
      </c>
      <c r="E271" s="15">
        <v>0</v>
      </c>
      <c r="F271" s="15">
        <v>0</v>
      </c>
      <c r="G271" s="15">
        <v>0</v>
      </c>
      <c r="H271" s="15">
        <f>7223.8-892.4</f>
        <v>6331.4000000000005</v>
      </c>
      <c r="I271" s="15">
        <v>0</v>
      </c>
      <c r="J271" s="42"/>
      <c r="K271" s="42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</row>
    <row r="272" spans="1:227" s="6" customFormat="1">
      <c r="A272" s="69"/>
      <c r="B272" s="70"/>
      <c r="C272" s="60" t="s">
        <v>16</v>
      </c>
      <c r="D272" s="15">
        <f>SUM(D266:D271)</f>
        <v>41934.699999999997</v>
      </c>
      <c r="E272" s="15">
        <f t="shared" ref="E272:I272" si="107">SUM(E266:E270)</f>
        <v>0</v>
      </c>
      <c r="F272" s="15">
        <f t="shared" si="107"/>
        <v>0</v>
      </c>
      <c r="G272" s="15">
        <f t="shared" si="107"/>
        <v>0</v>
      </c>
      <c r="H272" s="15">
        <f>SUM(H266:H271)</f>
        <v>41934.699999999997</v>
      </c>
      <c r="I272" s="15">
        <f t="shared" si="107"/>
        <v>0</v>
      </c>
      <c r="J272" s="42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</row>
    <row r="273" spans="1:227" s="6" customFormat="1">
      <c r="A273" s="67" t="s">
        <v>44</v>
      </c>
      <c r="B273" s="70"/>
      <c r="C273" s="60">
        <v>2022</v>
      </c>
      <c r="D273" s="15">
        <f>SUM(E273:I273)</f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42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</row>
    <row r="274" spans="1:227" s="6" customFormat="1">
      <c r="A274" s="68"/>
      <c r="B274" s="70"/>
      <c r="C274" s="60">
        <v>2023</v>
      </c>
      <c r="D274" s="15">
        <f>SUM(E274:I274)</f>
        <v>702.9</v>
      </c>
      <c r="E274" s="15">
        <v>0</v>
      </c>
      <c r="F274" s="15">
        <v>0</v>
      </c>
      <c r="G274" s="15">
        <v>628.5</v>
      </c>
      <c r="H274" s="15">
        <v>74.400000000000006</v>
      </c>
      <c r="I274" s="15">
        <v>0</v>
      </c>
      <c r="J274" s="42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</row>
    <row r="275" spans="1:227" s="6" customFormat="1">
      <c r="A275" s="69"/>
      <c r="B275" s="70"/>
      <c r="C275" s="60" t="s">
        <v>16</v>
      </c>
      <c r="D275" s="15">
        <f t="shared" ref="D275:I275" si="108">SUM(D273:D274)</f>
        <v>702.9</v>
      </c>
      <c r="E275" s="15">
        <f t="shared" si="108"/>
        <v>0</v>
      </c>
      <c r="F275" s="15">
        <f t="shared" si="108"/>
        <v>0</v>
      </c>
      <c r="G275" s="15">
        <f t="shared" si="108"/>
        <v>628.5</v>
      </c>
      <c r="H275" s="15">
        <f t="shared" si="108"/>
        <v>74.400000000000006</v>
      </c>
      <c r="I275" s="15">
        <f t="shared" si="108"/>
        <v>0</v>
      </c>
      <c r="J275" s="42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</row>
    <row r="276" spans="1:227" s="6" customFormat="1">
      <c r="A276" s="67" t="s">
        <v>88</v>
      </c>
      <c r="B276" s="70"/>
      <c r="C276" s="60">
        <v>2025</v>
      </c>
      <c r="D276" s="15">
        <f>SUM(E276:I276)</f>
        <v>42.4</v>
      </c>
      <c r="E276" s="15">
        <v>0</v>
      </c>
      <c r="F276" s="15">
        <v>0</v>
      </c>
      <c r="G276" s="15">
        <v>0</v>
      </c>
      <c r="H276" s="15">
        <v>42.4</v>
      </c>
      <c r="I276" s="15">
        <v>0</v>
      </c>
      <c r="J276" s="42"/>
      <c r="K276" s="42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</row>
    <row r="277" spans="1:227" s="6" customFormat="1">
      <c r="A277" s="68"/>
      <c r="B277" s="70"/>
      <c r="C277" s="60">
        <v>2026</v>
      </c>
      <c r="D277" s="15">
        <f t="shared" ref="D277:D278" si="109">SUM(E277:I277)</f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42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</row>
    <row r="278" spans="1:227" s="6" customFormat="1">
      <c r="A278" s="68"/>
      <c r="B278" s="70"/>
      <c r="C278" s="60">
        <v>2027</v>
      </c>
      <c r="D278" s="15">
        <f t="shared" si="109"/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42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</row>
    <row r="279" spans="1:227" s="6" customFormat="1">
      <c r="A279" s="69"/>
      <c r="B279" s="70"/>
      <c r="C279" s="60" t="s">
        <v>16</v>
      </c>
      <c r="D279" s="15">
        <f>SUM(D276:D278)</f>
        <v>42.4</v>
      </c>
      <c r="E279" s="15">
        <f t="shared" ref="E279:I279" si="110">SUM(E276:E277)</f>
        <v>0</v>
      </c>
      <c r="F279" s="15">
        <f t="shared" si="110"/>
        <v>0</v>
      </c>
      <c r="G279" s="15">
        <f t="shared" si="110"/>
        <v>0</v>
      </c>
      <c r="H279" s="15">
        <f t="shared" si="110"/>
        <v>42.4</v>
      </c>
      <c r="I279" s="15">
        <f t="shared" si="110"/>
        <v>0</v>
      </c>
      <c r="J279" s="42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</row>
    <row r="280" spans="1:227" s="6" customFormat="1">
      <c r="A280" s="62" t="s">
        <v>72</v>
      </c>
      <c r="B280" s="17"/>
      <c r="C280" s="18"/>
      <c r="D280" s="19"/>
      <c r="E280" s="20"/>
      <c r="F280" s="20"/>
      <c r="G280" s="20"/>
      <c r="H280" s="20"/>
      <c r="I280" s="21"/>
      <c r="J280" s="42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</row>
    <row r="281" spans="1:227" s="6" customFormat="1">
      <c r="A281" s="65" t="s">
        <v>16</v>
      </c>
      <c r="B281" s="66"/>
      <c r="C281" s="61">
        <v>2022</v>
      </c>
      <c r="D281" s="23">
        <f t="shared" ref="D281:I287" si="111">D288</f>
        <v>175.5</v>
      </c>
      <c r="E281" s="23">
        <f t="shared" si="111"/>
        <v>0</v>
      </c>
      <c r="F281" s="23">
        <f t="shared" si="111"/>
        <v>0</v>
      </c>
      <c r="G281" s="23">
        <f t="shared" si="111"/>
        <v>0</v>
      </c>
      <c r="H281" s="23">
        <f t="shared" si="111"/>
        <v>175.5</v>
      </c>
      <c r="I281" s="23">
        <f t="shared" si="111"/>
        <v>0</v>
      </c>
      <c r="J281" s="40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</row>
    <row r="282" spans="1:227" s="6" customFormat="1">
      <c r="A282" s="65"/>
      <c r="B282" s="66"/>
      <c r="C282" s="61">
        <v>2023</v>
      </c>
      <c r="D282" s="23">
        <f t="shared" si="111"/>
        <v>167</v>
      </c>
      <c r="E282" s="23">
        <f t="shared" si="111"/>
        <v>0</v>
      </c>
      <c r="F282" s="23">
        <f t="shared" si="111"/>
        <v>0</v>
      </c>
      <c r="G282" s="23">
        <f t="shared" si="111"/>
        <v>0</v>
      </c>
      <c r="H282" s="23">
        <f t="shared" si="111"/>
        <v>167</v>
      </c>
      <c r="I282" s="23">
        <f t="shared" si="111"/>
        <v>0</v>
      </c>
      <c r="J282" s="40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</row>
    <row r="283" spans="1:227" s="6" customFormat="1">
      <c r="A283" s="65"/>
      <c r="B283" s="66"/>
      <c r="C283" s="61">
        <v>2024</v>
      </c>
      <c r="D283" s="23">
        <f t="shared" si="111"/>
        <v>227</v>
      </c>
      <c r="E283" s="23">
        <f t="shared" si="111"/>
        <v>0</v>
      </c>
      <c r="F283" s="23">
        <f t="shared" si="111"/>
        <v>0</v>
      </c>
      <c r="G283" s="23">
        <f t="shared" si="111"/>
        <v>0</v>
      </c>
      <c r="H283" s="23">
        <f t="shared" si="111"/>
        <v>227</v>
      </c>
      <c r="I283" s="23">
        <f t="shared" si="111"/>
        <v>0</v>
      </c>
      <c r="J283" s="40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</row>
    <row r="284" spans="1:227" s="6" customFormat="1">
      <c r="A284" s="65"/>
      <c r="B284" s="66"/>
      <c r="C284" s="61">
        <v>2025</v>
      </c>
      <c r="D284" s="23">
        <f t="shared" si="111"/>
        <v>221.6</v>
      </c>
      <c r="E284" s="23">
        <f t="shared" si="111"/>
        <v>0</v>
      </c>
      <c r="F284" s="23">
        <f t="shared" si="111"/>
        <v>0</v>
      </c>
      <c r="G284" s="23">
        <f t="shared" si="111"/>
        <v>0</v>
      </c>
      <c r="H284" s="23">
        <f t="shared" si="111"/>
        <v>221.6</v>
      </c>
      <c r="I284" s="23">
        <f t="shared" si="111"/>
        <v>0</v>
      </c>
      <c r="J284" s="40"/>
      <c r="K284" s="40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</row>
    <row r="285" spans="1:227" s="6" customFormat="1">
      <c r="A285" s="65"/>
      <c r="B285" s="66"/>
      <c r="C285" s="61">
        <v>2026</v>
      </c>
      <c r="D285" s="23">
        <f t="shared" si="111"/>
        <v>239</v>
      </c>
      <c r="E285" s="23">
        <f t="shared" si="111"/>
        <v>0</v>
      </c>
      <c r="F285" s="23">
        <f t="shared" si="111"/>
        <v>0</v>
      </c>
      <c r="G285" s="23">
        <f t="shared" si="111"/>
        <v>0</v>
      </c>
      <c r="H285" s="23">
        <f t="shared" si="111"/>
        <v>239</v>
      </c>
      <c r="I285" s="23">
        <f t="shared" si="111"/>
        <v>0</v>
      </c>
      <c r="J285" s="40"/>
      <c r="K285" s="40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</row>
    <row r="286" spans="1:227" s="6" customFormat="1">
      <c r="A286" s="65"/>
      <c r="B286" s="66"/>
      <c r="C286" s="61">
        <v>2027</v>
      </c>
      <c r="D286" s="23">
        <f t="shared" si="111"/>
        <v>239</v>
      </c>
      <c r="E286" s="23">
        <f t="shared" si="111"/>
        <v>0</v>
      </c>
      <c r="F286" s="23">
        <f t="shared" si="111"/>
        <v>0</v>
      </c>
      <c r="G286" s="23">
        <f t="shared" si="111"/>
        <v>0</v>
      </c>
      <c r="H286" s="23">
        <f>H293</f>
        <v>239</v>
      </c>
      <c r="I286" s="23">
        <f>I293</f>
        <v>0</v>
      </c>
      <c r="J286" s="40"/>
      <c r="K286" s="40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</row>
    <row r="287" spans="1:227" s="6" customFormat="1">
      <c r="A287" s="65"/>
      <c r="B287" s="66"/>
      <c r="C287" s="61" t="s">
        <v>16</v>
      </c>
      <c r="D287" s="23">
        <f>SUM(D281:D286)</f>
        <v>1269.0999999999999</v>
      </c>
      <c r="E287" s="23">
        <f t="shared" si="111"/>
        <v>0</v>
      </c>
      <c r="F287" s="23">
        <f t="shared" si="111"/>
        <v>0</v>
      </c>
      <c r="G287" s="23">
        <f t="shared" si="111"/>
        <v>0</v>
      </c>
      <c r="H287" s="23">
        <f t="shared" si="111"/>
        <v>1269.0999999999999</v>
      </c>
      <c r="I287" s="23">
        <f t="shared" si="111"/>
        <v>0</v>
      </c>
      <c r="J287" s="40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</row>
    <row r="288" spans="1:227" s="6" customFormat="1">
      <c r="A288" s="67" t="s">
        <v>45</v>
      </c>
      <c r="B288" s="70"/>
      <c r="C288" s="60">
        <v>2022</v>
      </c>
      <c r="D288" s="22">
        <f t="shared" ref="D288:D293" si="112">SUM(E288:I288)</f>
        <v>175.5</v>
      </c>
      <c r="E288" s="15">
        <v>0</v>
      </c>
      <c r="F288" s="15">
        <v>0</v>
      </c>
      <c r="G288" s="15">
        <v>0</v>
      </c>
      <c r="H288" s="15">
        <v>175.5</v>
      </c>
      <c r="I288" s="15">
        <v>0</v>
      </c>
      <c r="J288" s="42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</row>
    <row r="289" spans="1:227" s="6" customFormat="1">
      <c r="A289" s="68"/>
      <c r="B289" s="70"/>
      <c r="C289" s="60">
        <v>2023</v>
      </c>
      <c r="D289" s="22">
        <f t="shared" si="112"/>
        <v>167</v>
      </c>
      <c r="E289" s="15">
        <v>0</v>
      </c>
      <c r="F289" s="15">
        <v>0</v>
      </c>
      <c r="G289" s="15">
        <v>0</v>
      </c>
      <c r="H289" s="15">
        <v>167</v>
      </c>
      <c r="I289" s="15">
        <v>0</v>
      </c>
      <c r="J289" s="42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</row>
    <row r="290" spans="1:227" s="6" customFormat="1">
      <c r="A290" s="68"/>
      <c r="B290" s="70"/>
      <c r="C290" s="60">
        <v>2024</v>
      </c>
      <c r="D290" s="22">
        <f t="shared" si="112"/>
        <v>227</v>
      </c>
      <c r="E290" s="15">
        <v>0</v>
      </c>
      <c r="F290" s="15">
        <v>0</v>
      </c>
      <c r="G290" s="15">
        <v>0</v>
      </c>
      <c r="H290" s="15">
        <v>227</v>
      </c>
      <c r="I290" s="15">
        <v>0</v>
      </c>
      <c r="J290" s="42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</row>
    <row r="291" spans="1:227" s="6" customFormat="1">
      <c r="A291" s="68"/>
      <c r="B291" s="70"/>
      <c r="C291" s="60">
        <v>2025</v>
      </c>
      <c r="D291" s="22">
        <f t="shared" si="112"/>
        <v>221.6</v>
      </c>
      <c r="E291" s="15">
        <v>0</v>
      </c>
      <c r="F291" s="15">
        <v>0</v>
      </c>
      <c r="G291" s="15">
        <v>0</v>
      </c>
      <c r="H291" s="15">
        <v>221.6</v>
      </c>
      <c r="I291" s="15">
        <v>0</v>
      </c>
      <c r="J291" s="42"/>
      <c r="K291" s="42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</row>
    <row r="292" spans="1:227" s="6" customFormat="1">
      <c r="A292" s="68"/>
      <c r="B292" s="70"/>
      <c r="C292" s="60">
        <v>2026</v>
      </c>
      <c r="D292" s="22">
        <f t="shared" si="112"/>
        <v>239</v>
      </c>
      <c r="E292" s="15">
        <v>0</v>
      </c>
      <c r="F292" s="15">
        <v>0</v>
      </c>
      <c r="G292" s="15">
        <v>0</v>
      </c>
      <c r="H292" s="15">
        <v>239</v>
      </c>
      <c r="I292" s="15">
        <v>0</v>
      </c>
      <c r="J292" s="42"/>
      <c r="K292" s="42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</row>
    <row r="293" spans="1:227" s="6" customFormat="1">
      <c r="A293" s="68"/>
      <c r="B293" s="70"/>
      <c r="C293" s="60">
        <v>2027</v>
      </c>
      <c r="D293" s="22">
        <f t="shared" si="112"/>
        <v>239</v>
      </c>
      <c r="E293" s="15">
        <v>0</v>
      </c>
      <c r="F293" s="15">
        <v>0</v>
      </c>
      <c r="G293" s="15">
        <v>0</v>
      </c>
      <c r="H293" s="15">
        <v>239</v>
      </c>
      <c r="I293" s="15">
        <v>0</v>
      </c>
      <c r="J293" s="42"/>
      <c r="K293" s="42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</row>
    <row r="294" spans="1:227" s="6" customFormat="1">
      <c r="A294" s="69"/>
      <c r="B294" s="70"/>
      <c r="C294" s="60" t="s">
        <v>16</v>
      </c>
      <c r="D294" s="22">
        <f>SUM(D288:D293)</f>
        <v>1269.0999999999999</v>
      </c>
      <c r="E294" s="22">
        <f t="shared" ref="E294:I294" si="113">SUM(E288:E293)</f>
        <v>0</v>
      </c>
      <c r="F294" s="22">
        <f t="shared" si="113"/>
        <v>0</v>
      </c>
      <c r="G294" s="22">
        <f t="shared" si="113"/>
        <v>0</v>
      </c>
      <c r="H294" s="22">
        <f t="shared" si="113"/>
        <v>1269.0999999999999</v>
      </c>
      <c r="I294" s="22">
        <f t="shared" si="113"/>
        <v>0</v>
      </c>
      <c r="J294" s="42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</row>
    <row r="295" spans="1:227" s="6" customFormat="1">
      <c r="A295" s="62" t="s">
        <v>73</v>
      </c>
      <c r="B295" s="17"/>
      <c r="C295" s="18"/>
      <c r="D295" s="19"/>
      <c r="E295" s="20"/>
      <c r="F295" s="20"/>
      <c r="G295" s="20"/>
      <c r="H295" s="20"/>
      <c r="I295" s="21"/>
      <c r="J295" s="42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</row>
    <row r="296" spans="1:227" s="6" customFormat="1">
      <c r="A296" s="65" t="s">
        <v>16</v>
      </c>
      <c r="B296" s="66"/>
      <c r="C296" s="61">
        <v>2022</v>
      </c>
      <c r="D296" s="16">
        <f t="shared" ref="D296:I297" si="114">D303+D310+D313</f>
        <v>3669</v>
      </c>
      <c r="E296" s="16">
        <f t="shared" si="114"/>
        <v>132.1</v>
      </c>
      <c r="F296" s="16">
        <f t="shared" si="114"/>
        <v>1081.3</v>
      </c>
      <c r="G296" s="16">
        <f t="shared" si="114"/>
        <v>0</v>
      </c>
      <c r="H296" s="16">
        <f t="shared" si="114"/>
        <v>2455.6000000000004</v>
      </c>
      <c r="I296" s="16">
        <f t="shared" si="114"/>
        <v>0</v>
      </c>
      <c r="J296" s="40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</row>
    <row r="297" spans="1:227" s="6" customFormat="1">
      <c r="A297" s="65"/>
      <c r="B297" s="66"/>
      <c r="C297" s="61">
        <v>2023</v>
      </c>
      <c r="D297" s="16">
        <f t="shared" si="114"/>
        <v>3785.8</v>
      </c>
      <c r="E297" s="16">
        <f t="shared" si="114"/>
        <v>204.2</v>
      </c>
      <c r="F297" s="16">
        <f t="shared" si="114"/>
        <v>1274.4000000000001</v>
      </c>
      <c r="G297" s="16">
        <f t="shared" si="114"/>
        <v>0</v>
      </c>
      <c r="H297" s="16">
        <f t="shared" si="114"/>
        <v>2307.1999999999998</v>
      </c>
      <c r="I297" s="16">
        <f t="shared" si="114"/>
        <v>0</v>
      </c>
      <c r="J297" s="40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</row>
    <row r="298" spans="1:227" s="6" customFormat="1">
      <c r="A298" s="65"/>
      <c r="B298" s="66"/>
      <c r="C298" s="61">
        <v>2024</v>
      </c>
      <c r="D298" s="16">
        <f t="shared" ref="D298:I298" si="115">D305+D315+D317</f>
        <v>12583.6</v>
      </c>
      <c r="E298" s="16">
        <f t="shared" si="115"/>
        <v>0</v>
      </c>
      <c r="F298" s="16">
        <f t="shared" si="115"/>
        <v>0</v>
      </c>
      <c r="G298" s="16">
        <f t="shared" si="115"/>
        <v>5578</v>
      </c>
      <c r="H298" s="16">
        <f t="shared" si="115"/>
        <v>7005.6</v>
      </c>
      <c r="I298" s="16">
        <f t="shared" si="115"/>
        <v>0</v>
      </c>
      <c r="J298" s="40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</row>
    <row r="299" spans="1:227" s="6" customFormat="1">
      <c r="A299" s="65"/>
      <c r="B299" s="66"/>
      <c r="C299" s="61">
        <v>2025</v>
      </c>
      <c r="D299" s="16">
        <f>SUM(E299:I299)</f>
        <v>14340.4</v>
      </c>
      <c r="E299" s="16">
        <f t="shared" ref="E299:I299" si="116">E306+E319+E321+E323</f>
        <v>0</v>
      </c>
      <c r="F299" s="16">
        <f t="shared" si="116"/>
        <v>0</v>
      </c>
      <c r="G299" s="16">
        <f t="shared" si="116"/>
        <v>13628.5</v>
      </c>
      <c r="H299" s="16">
        <f t="shared" si="116"/>
        <v>711.9</v>
      </c>
      <c r="I299" s="16">
        <f t="shared" si="116"/>
        <v>0</v>
      </c>
      <c r="J299" s="40"/>
      <c r="K299" s="40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</row>
    <row r="300" spans="1:227" s="6" customFormat="1">
      <c r="A300" s="65"/>
      <c r="B300" s="66"/>
      <c r="C300" s="61">
        <v>2026</v>
      </c>
      <c r="D300" s="16">
        <f>SUM(E300:I300)</f>
        <v>12</v>
      </c>
      <c r="E300" s="16">
        <f t="shared" ref="E300:I301" si="117">E307</f>
        <v>0</v>
      </c>
      <c r="F300" s="16">
        <f t="shared" si="117"/>
        <v>0</v>
      </c>
      <c r="G300" s="16">
        <f t="shared" si="117"/>
        <v>0</v>
      </c>
      <c r="H300" s="16">
        <f>H307</f>
        <v>12</v>
      </c>
      <c r="I300" s="16">
        <f t="shared" si="117"/>
        <v>0</v>
      </c>
      <c r="J300" s="40"/>
      <c r="K300" s="40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</row>
    <row r="301" spans="1:227" s="6" customFormat="1">
      <c r="A301" s="65"/>
      <c r="B301" s="66"/>
      <c r="C301" s="61">
        <v>2027</v>
      </c>
      <c r="D301" s="16">
        <f>SUM(E301:I301)</f>
        <v>12</v>
      </c>
      <c r="E301" s="16">
        <f t="shared" si="117"/>
        <v>0</v>
      </c>
      <c r="F301" s="16">
        <f t="shared" si="117"/>
        <v>0</v>
      </c>
      <c r="G301" s="16">
        <f t="shared" si="117"/>
        <v>0</v>
      </c>
      <c r="H301" s="16">
        <f t="shared" si="117"/>
        <v>12</v>
      </c>
      <c r="I301" s="16">
        <f t="shared" si="117"/>
        <v>0</v>
      </c>
      <c r="J301" s="40"/>
      <c r="K301" s="40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</row>
    <row r="302" spans="1:227" s="6" customFormat="1">
      <c r="A302" s="65"/>
      <c r="B302" s="66"/>
      <c r="C302" s="61" t="s">
        <v>16</v>
      </c>
      <c r="D302" s="16">
        <f>SUM(D296:D301)</f>
        <v>34402.800000000003</v>
      </c>
      <c r="E302" s="16">
        <f t="shared" ref="E302:I302" si="118">SUM(E296:E301)</f>
        <v>336.29999999999995</v>
      </c>
      <c r="F302" s="16">
        <f t="shared" si="118"/>
        <v>2355.6999999999998</v>
      </c>
      <c r="G302" s="16">
        <f t="shared" si="118"/>
        <v>19206.5</v>
      </c>
      <c r="H302" s="16">
        <f t="shared" si="118"/>
        <v>12504.300000000001</v>
      </c>
      <c r="I302" s="16">
        <f t="shared" si="118"/>
        <v>0</v>
      </c>
      <c r="J302" s="40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</row>
    <row r="303" spans="1:227" s="6" customFormat="1">
      <c r="A303" s="67" t="s">
        <v>46</v>
      </c>
      <c r="B303" s="70"/>
      <c r="C303" s="60">
        <v>2022</v>
      </c>
      <c r="D303" s="15">
        <f t="shared" ref="D303:D308" si="119">SUM(E303:I303)</f>
        <v>2364.3000000000002</v>
      </c>
      <c r="E303" s="15">
        <v>0</v>
      </c>
      <c r="F303" s="15">
        <v>0</v>
      </c>
      <c r="G303" s="15">
        <v>0</v>
      </c>
      <c r="H303" s="15">
        <v>2364.3000000000002</v>
      </c>
      <c r="I303" s="15">
        <v>0</v>
      </c>
      <c r="J303" s="42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</row>
    <row r="304" spans="1:227" s="6" customFormat="1">
      <c r="A304" s="68"/>
      <c r="B304" s="70"/>
      <c r="C304" s="60">
        <v>2023</v>
      </c>
      <c r="D304" s="15">
        <f t="shared" si="119"/>
        <v>630.70000000000005</v>
      </c>
      <c r="E304" s="15">
        <v>0</v>
      </c>
      <c r="F304" s="15">
        <v>0</v>
      </c>
      <c r="G304" s="15">
        <v>0</v>
      </c>
      <c r="H304" s="15">
        <v>630.70000000000005</v>
      </c>
      <c r="I304" s="15">
        <v>0</v>
      </c>
      <c r="J304" s="42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</row>
    <row r="305" spans="1:227" s="6" customFormat="1">
      <c r="A305" s="68"/>
      <c r="B305" s="70"/>
      <c r="C305" s="60">
        <v>2024</v>
      </c>
      <c r="D305" s="15">
        <f t="shared" si="119"/>
        <v>2865.6</v>
      </c>
      <c r="E305" s="15">
        <v>0</v>
      </c>
      <c r="F305" s="15">
        <v>0</v>
      </c>
      <c r="G305" s="15">
        <v>0</v>
      </c>
      <c r="H305" s="15">
        <v>2865.6</v>
      </c>
      <c r="I305" s="15">
        <v>0</v>
      </c>
      <c r="J305" s="42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</row>
    <row r="306" spans="1:227" s="6" customFormat="1">
      <c r="A306" s="68"/>
      <c r="B306" s="70"/>
      <c r="C306" s="60">
        <v>2025</v>
      </c>
      <c r="D306" s="15">
        <f t="shared" si="119"/>
        <v>558.4</v>
      </c>
      <c r="E306" s="15">
        <v>0</v>
      </c>
      <c r="F306" s="15">
        <v>0</v>
      </c>
      <c r="G306" s="15">
        <v>0</v>
      </c>
      <c r="H306" s="15">
        <f>628.4-17.3-52.7</f>
        <v>558.4</v>
      </c>
      <c r="I306" s="15">
        <v>0</v>
      </c>
      <c r="J306" s="42"/>
      <c r="K306" s="42"/>
      <c r="L306" s="52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</row>
    <row r="307" spans="1:227" s="6" customFormat="1">
      <c r="A307" s="68"/>
      <c r="B307" s="70"/>
      <c r="C307" s="60">
        <v>2026</v>
      </c>
      <c r="D307" s="15">
        <f t="shared" si="119"/>
        <v>12</v>
      </c>
      <c r="E307" s="15">
        <v>0</v>
      </c>
      <c r="F307" s="15">
        <v>0</v>
      </c>
      <c r="G307" s="15">
        <v>0</v>
      </c>
      <c r="H307" s="15">
        <v>12</v>
      </c>
      <c r="I307" s="15">
        <v>0</v>
      </c>
      <c r="J307" s="42"/>
      <c r="K307" s="42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</row>
    <row r="308" spans="1:227" s="6" customFormat="1">
      <c r="A308" s="68"/>
      <c r="B308" s="70"/>
      <c r="C308" s="60">
        <v>2027</v>
      </c>
      <c r="D308" s="15">
        <f t="shared" si="119"/>
        <v>12</v>
      </c>
      <c r="E308" s="15">
        <v>0</v>
      </c>
      <c r="F308" s="15">
        <v>0</v>
      </c>
      <c r="G308" s="15">
        <v>0</v>
      </c>
      <c r="H308" s="15">
        <v>12</v>
      </c>
      <c r="I308" s="15">
        <v>0</v>
      </c>
      <c r="J308" s="42"/>
      <c r="K308" s="42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</row>
    <row r="309" spans="1:227" s="6" customFormat="1">
      <c r="A309" s="69"/>
      <c r="B309" s="70"/>
      <c r="C309" s="60" t="s">
        <v>16</v>
      </c>
      <c r="D309" s="15">
        <f>SUM(D303:D308)</f>
        <v>6443</v>
      </c>
      <c r="E309" s="15">
        <f t="shared" ref="E309:I309" si="120">SUM(E303:E308)</f>
        <v>0</v>
      </c>
      <c r="F309" s="15">
        <f t="shared" si="120"/>
        <v>0</v>
      </c>
      <c r="G309" s="15">
        <f t="shared" si="120"/>
        <v>0</v>
      </c>
      <c r="H309" s="15">
        <f t="shared" si="120"/>
        <v>6443</v>
      </c>
      <c r="I309" s="15">
        <f t="shared" si="120"/>
        <v>0</v>
      </c>
      <c r="J309" s="42"/>
      <c r="K309" s="5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</row>
    <row r="310" spans="1:227" s="6" customFormat="1">
      <c r="A310" s="67" t="s">
        <v>66</v>
      </c>
      <c r="B310" s="70"/>
      <c r="C310" s="60">
        <v>2022</v>
      </c>
      <c r="D310" s="15">
        <f>SUM(E310:I310)</f>
        <v>1304.6999999999998</v>
      </c>
      <c r="E310" s="15">
        <v>132.1</v>
      </c>
      <c r="F310" s="15">
        <v>1081.3</v>
      </c>
      <c r="G310" s="15">
        <v>0</v>
      </c>
      <c r="H310" s="15">
        <v>91.3</v>
      </c>
      <c r="I310" s="15">
        <v>0</v>
      </c>
      <c r="J310" s="42"/>
      <c r="K310" s="5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</row>
    <row r="311" spans="1:227" s="6" customFormat="1">
      <c r="A311" s="68"/>
      <c r="B311" s="70"/>
      <c r="C311" s="60">
        <v>2023</v>
      </c>
      <c r="D311" s="15">
        <f>SUM(E311:I311)</f>
        <v>3122.1000000000004</v>
      </c>
      <c r="E311" s="15">
        <v>204.2</v>
      </c>
      <c r="F311" s="15">
        <v>1274.4000000000001</v>
      </c>
      <c r="G311" s="15">
        <v>0</v>
      </c>
      <c r="H311" s="15">
        <v>1643.5</v>
      </c>
      <c r="I311" s="15">
        <v>0</v>
      </c>
      <c r="J311" s="42"/>
      <c r="K311" s="5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</row>
    <row r="312" spans="1:227" s="6" customFormat="1">
      <c r="A312" s="69"/>
      <c r="B312" s="70"/>
      <c r="C312" s="60" t="s">
        <v>16</v>
      </c>
      <c r="D312" s="15">
        <f>SUM(D310:D311)</f>
        <v>4426.8</v>
      </c>
      <c r="E312" s="15">
        <f t="shared" ref="E312:I312" si="121">SUM(E310:E311)</f>
        <v>336.29999999999995</v>
      </c>
      <c r="F312" s="15">
        <f t="shared" si="121"/>
        <v>2355.6999999999998</v>
      </c>
      <c r="G312" s="15">
        <f t="shared" si="121"/>
        <v>0</v>
      </c>
      <c r="H312" s="15">
        <f t="shared" si="121"/>
        <v>1734.8</v>
      </c>
      <c r="I312" s="15">
        <f t="shared" si="121"/>
        <v>0</v>
      </c>
      <c r="J312" s="42"/>
      <c r="K312" s="5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</row>
    <row r="313" spans="1:227" s="6" customFormat="1" ht="18.75" customHeight="1">
      <c r="A313" s="67" t="s">
        <v>47</v>
      </c>
      <c r="B313" s="70"/>
      <c r="C313" s="60">
        <v>2022</v>
      </c>
      <c r="D313" s="15">
        <f>SUM(E313:I313)</f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42"/>
      <c r="K313" s="5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</row>
    <row r="314" spans="1:227" s="6" customFormat="1">
      <c r="A314" s="68"/>
      <c r="B314" s="70"/>
      <c r="C314" s="60">
        <v>2023</v>
      </c>
      <c r="D314" s="15">
        <f>SUM(E314:I314)</f>
        <v>33</v>
      </c>
      <c r="E314" s="15">
        <v>0</v>
      </c>
      <c r="F314" s="15">
        <v>0</v>
      </c>
      <c r="G314" s="15">
        <v>0</v>
      </c>
      <c r="H314" s="15">
        <v>33</v>
      </c>
      <c r="I314" s="15">
        <v>0</v>
      </c>
      <c r="J314" s="42"/>
      <c r="K314" s="5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</row>
    <row r="315" spans="1:227" s="6" customFormat="1">
      <c r="A315" s="68"/>
      <c r="B315" s="70"/>
      <c r="C315" s="60">
        <v>2024</v>
      </c>
      <c r="D315" s="15">
        <f>SUM(E315:I315)</f>
        <v>5578</v>
      </c>
      <c r="E315" s="15">
        <v>0</v>
      </c>
      <c r="F315" s="15">
        <v>0</v>
      </c>
      <c r="G315" s="15">
        <v>5578</v>
      </c>
      <c r="H315" s="15">
        <v>0</v>
      </c>
      <c r="I315" s="15">
        <v>0</v>
      </c>
      <c r="J315" s="42"/>
      <c r="K315" s="5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</row>
    <row r="316" spans="1:227" s="6" customFormat="1">
      <c r="A316" s="69"/>
      <c r="B316" s="70"/>
      <c r="C316" s="60" t="s">
        <v>16</v>
      </c>
      <c r="D316" s="15">
        <f t="shared" ref="D316:I316" si="122">SUM(D313:D315)</f>
        <v>5611</v>
      </c>
      <c r="E316" s="15">
        <f t="shared" si="122"/>
        <v>0</v>
      </c>
      <c r="F316" s="15">
        <f t="shared" si="122"/>
        <v>0</v>
      </c>
      <c r="G316" s="15">
        <f t="shared" si="122"/>
        <v>5578</v>
      </c>
      <c r="H316" s="15">
        <f t="shared" si="122"/>
        <v>33</v>
      </c>
      <c r="I316" s="15">
        <f t="shared" si="122"/>
        <v>0</v>
      </c>
      <c r="J316" s="42"/>
      <c r="K316" s="5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</row>
    <row r="317" spans="1:227" s="6" customFormat="1" ht="18" customHeight="1">
      <c r="A317" s="67" t="s">
        <v>24</v>
      </c>
      <c r="B317" s="76"/>
      <c r="C317" s="60">
        <v>2024</v>
      </c>
      <c r="D317" s="15">
        <f>SUM(E317:I317)</f>
        <v>4140</v>
      </c>
      <c r="E317" s="15">
        <v>0</v>
      </c>
      <c r="F317" s="15">
        <v>0</v>
      </c>
      <c r="G317" s="15">
        <v>0</v>
      </c>
      <c r="H317" s="15">
        <v>4140</v>
      </c>
      <c r="I317" s="15">
        <v>0</v>
      </c>
      <c r="J317" s="42"/>
      <c r="K317" s="54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</row>
    <row r="318" spans="1:227" s="6" customFormat="1" ht="22.5" customHeight="1">
      <c r="A318" s="69"/>
      <c r="B318" s="72"/>
      <c r="C318" s="60" t="s">
        <v>16</v>
      </c>
      <c r="D318" s="15">
        <f t="shared" ref="D318:I318" si="123">SUM(D317:D317)</f>
        <v>4140</v>
      </c>
      <c r="E318" s="15">
        <f t="shared" si="123"/>
        <v>0</v>
      </c>
      <c r="F318" s="15">
        <f t="shared" si="123"/>
        <v>0</v>
      </c>
      <c r="G318" s="15">
        <f t="shared" si="123"/>
        <v>0</v>
      </c>
      <c r="H318" s="15">
        <f t="shared" si="123"/>
        <v>4140</v>
      </c>
      <c r="I318" s="15">
        <f t="shared" si="123"/>
        <v>0</v>
      </c>
      <c r="J318" s="42"/>
      <c r="K318" s="5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</row>
    <row r="319" spans="1:227" s="6" customFormat="1" ht="21.75" customHeight="1">
      <c r="A319" s="80" t="s">
        <v>86</v>
      </c>
      <c r="B319" s="82"/>
      <c r="C319" s="60">
        <v>2025</v>
      </c>
      <c r="D319" s="15">
        <f t="shared" ref="D319" si="124">SUM(E319:I319)</f>
        <v>1918.7</v>
      </c>
      <c r="E319" s="15">
        <v>0</v>
      </c>
      <c r="F319" s="15">
        <v>0</v>
      </c>
      <c r="G319" s="15">
        <v>1765.2</v>
      </c>
      <c r="H319" s="15">
        <v>153.5</v>
      </c>
      <c r="I319" s="15">
        <v>0</v>
      </c>
      <c r="J319" s="42"/>
      <c r="K319" s="42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</row>
    <row r="320" spans="1:227" s="6" customFormat="1" ht="24" customHeight="1">
      <c r="A320" s="81"/>
      <c r="B320" s="83"/>
      <c r="C320" s="60" t="s">
        <v>16</v>
      </c>
      <c r="D320" s="15">
        <f t="shared" ref="D320:I320" si="125">SUM(D319:D319)</f>
        <v>1918.7</v>
      </c>
      <c r="E320" s="15">
        <f t="shared" si="125"/>
        <v>0</v>
      </c>
      <c r="F320" s="15">
        <f t="shared" si="125"/>
        <v>0</v>
      </c>
      <c r="G320" s="15">
        <f t="shared" si="125"/>
        <v>1765.2</v>
      </c>
      <c r="H320" s="15">
        <f t="shared" si="125"/>
        <v>153.5</v>
      </c>
      <c r="I320" s="15">
        <f t="shared" si="125"/>
        <v>0</v>
      </c>
      <c r="J320" s="42"/>
      <c r="K320" s="5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</row>
    <row r="321" spans="1:227" s="6" customFormat="1" ht="30.75" customHeight="1">
      <c r="A321" s="80" t="s">
        <v>85</v>
      </c>
      <c r="B321" s="82"/>
      <c r="C321" s="60">
        <v>2025</v>
      </c>
      <c r="D321" s="15">
        <f t="shared" ref="D321" si="126">SUM(E321:I321)</f>
        <v>0</v>
      </c>
      <c r="E321" s="15">
        <v>0</v>
      </c>
      <c r="F321" s="15">
        <v>0</v>
      </c>
      <c r="G321" s="15">
        <f>799.4-799.4</f>
        <v>0</v>
      </c>
      <c r="H321" s="15">
        <v>0</v>
      </c>
      <c r="I321" s="15">
        <v>0</v>
      </c>
      <c r="J321" s="42"/>
      <c r="K321" s="54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</row>
    <row r="322" spans="1:227" s="6" customFormat="1" ht="37.5" customHeight="1">
      <c r="A322" s="81"/>
      <c r="B322" s="83"/>
      <c r="C322" s="60" t="s">
        <v>16</v>
      </c>
      <c r="D322" s="15">
        <f t="shared" ref="D322:I322" si="127">SUM(D321:D321)</f>
        <v>0</v>
      </c>
      <c r="E322" s="15">
        <f t="shared" si="127"/>
        <v>0</v>
      </c>
      <c r="F322" s="15">
        <f t="shared" si="127"/>
        <v>0</v>
      </c>
      <c r="G322" s="15">
        <f t="shared" si="127"/>
        <v>0</v>
      </c>
      <c r="H322" s="15">
        <f t="shared" si="127"/>
        <v>0</v>
      </c>
      <c r="I322" s="15">
        <f t="shared" si="127"/>
        <v>0</v>
      </c>
      <c r="J322" s="42"/>
      <c r="K322" s="5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</row>
    <row r="323" spans="1:227" s="6" customFormat="1" ht="24.75" customHeight="1">
      <c r="A323" s="80" t="s">
        <v>92</v>
      </c>
      <c r="B323" s="82"/>
      <c r="C323" s="60">
        <v>2025</v>
      </c>
      <c r="D323" s="15">
        <f t="shared" ref="D323" si="128">SUM(E323:I323)</f>
        <v>11863.3</v>
      </c>
      <c r="E323" s="15">
        <v>0</v>
      </c>
      <c r="F323" s="15">
        <v>0</v>
      </c>
      <c r="G323" s="15">
        <f>0+11863.3</f>
        <v>11863.3</v>
      </c>
      <c r="H323" s="15">
        <v>0</v>
      </c>
      <c r="I323" s="15">
        <v>0</v>
      </c>
      <c r="J323" s="50"/>
      <c r="K323" s="50"/>
      <c r="L323" s="52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</row>
    <row r="324" spans="1:227" s="6" customFormat="1" ht="25.5" customHeight="1">
      <c r="A324" s="81"/>
      <c r="B324" s="83"/>
      <c r="C324" s="60" t="s">
        <v>16</v>
      </c>
      <c r="D324" s="15">
        <f t="shared" ref="D324:I324" si="129">SUM(D323:D323)</f>
        <v>11863.3</v>
      </c>
      <c r="E324" s="15">
        <f t="shared" si="129"/>
        <v>0</v>
      </c>
      <c r="F324" s="15">
        <f t="shared" si="129"/>
        <v>0</v>
      </c>
      <c r="G324" s="15">
        <f t="shared" si="129"/>
        <v>11863.3</v>
      </c>
      <c r="H324" s="15">
        <f t="shared" si="129"/>
        <v>0</v>
      </c>
      <c r="I324" s="15">
        <f t="shared" si="129"/>
        <v>0</v>
      </c>
      <c r="J324" s="42"/>
      <c r="K324" s="5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</row>
    <row r="325" spans="1:227" s="6" customFormat="1" ht="28.5" customHeight="1">
      <c r="A325" s="77" t="s">
        <v>74</v>
      </c>
      <c r="B325" s="78"/>
      <c r="C325" s="78"/>
      <c r="D325" s="78"/>
      <c r="E325" s="78"/>
      <c r="F325" s="78"/>
      <c r="G325" s="78"/>
      <c r="H325" s="78"/>
      <c r="I325" s="79"/>
      <c r="J325" s="4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</row>
    <row r="326" spans="1:227" s="6" customFormat="1">
      <c r="A326" s="73" t="s">
        <v>16</v>
      </c>
      <c r="B326" s="66"/>
      <c r="C326" s="61">
        <v>2022</v>
      </c>
      <c r="D326" s="16">
        <f t="shared" ref="D326:I327" si="130">D333</f>
        <v>1761.2</v>
      </c>
      <c r="E326" s="16">
        <f t="shared" si="130"/>
        <v>0</v>
      </c>
      <c r="F326" s="16">
        <f t="shared" si="130"/>
        <v>0</v>
      </c>
      <c r="G326" s="16">
        <f t="shared" si="130"/>
        <v>0</v>
      </c>
      <c r="H326" s="16">
        <f t="shared" si="130"/>
        <v>1761.2</v>
      </c>
      <c r="I326" s="16">
        <f t="shared" si="130"/>
        <v>0</v>
      </c>
      <c r="J326" s="40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</row>
    <row r="327" spans="1:227" s="6" customFormat="1">
      <c r="A327" s="74"/>
      <c r="B327" s="66"/>
      <c r="C327" s="61">
        <v>2023</v>
      </c>
      <c r="D327" s="16">
        <f t="shared" si="130"/>
        <v>0</v>
      </c>
      <c r="E327" s="16">
        <f t="shared" si="130"/>
        <v>0</v>
      </c>
      <c r="F327" s="16">
        <f t="shared" si="130"/>
        <v>0</v>
      </c>
      <c r="G327" s="16">
        <f t="shared" si="130"/>
        <v>0</v>
      </c>
      <c r="H327" s="16">
        <f t="shared" si="130"/>
        <v>0</v>
      </c>
      <c r="I327" s="16">
        <f t="shared" si="130"/>
        <v>0</v>
      </c>
      <c r="J327" s="40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</row>
    <row r="328" spans="1:227" s="6" customFormat="1">
      <c r="A328" s="74"/>
      <c r="B328" s="66"/>
      <c r="C328" s="61">
        <v>2024</v>
      </c>
      <c r="D328" s="16">
        <f t="shared" ref="D328:I331" si="131">D335+D340</f>
        <v>0</v>
      </c>
      <c r="E328" s="16">
        <f t="shared" si="131"/>
        <v>0</v>
      </c>
      <c r="F328" s="16">
        <f t="shared" si="131"/>
        <v>0</v>
      </c>
      <c r="G328" s="16">
        <f t="shared" si="131"/>
        <v>0</v>
      </c>
      <c r="H328" s="16">
        <f t="shared" si="131"/>
        <v>0</v>
      </c>
      <c r="I328" s="16">
        <f t="shared" si="131"/>
        <v>0</v>
      </c>
      <c r="J328" s="40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</row>
    <row r="329" spans="1:227" s="6" customFormat="1">
      <c r="A329" s="74"/>
      <c r="B329" s="66"/>
      <c r="C329" s="61">
        <v>2025</v>
      </c>
      <c r="D329" s="16">
        <f>SUM(E329:I329)</f>
        <v>9218.5</v>
      </c>
      <c r="E329" s="16">
        <f t="shared" si="131"/>
        <v>0</v>
      </c>
      <c r="F329" s="16">
        <f t="shared" si="131"/>
        <v>0</v>
      </c>
      <c r="G329" s="16">
        <f t="shared" si="131"/>
        <v>2300</v>
      </c>
      <c r="H329" s="16">
        <f t="shared" si="131"/>
        <v>6918.5</v>
      </c>
      <c r="I329" s="16">
        <f t="shared" si="131"/>
        <v>0</v>
      </c>
      <c r="J329" s="40"/>
      <c r="K329" s="40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</row>
    <row r="330" spans="1:227" s="6" customFormat="1">
      <c r="A330" s="74"/>
      <c r="B330" s="66"/>
      <c r="C330" s="61">
        <v>2026</v>
      </c>
      <c r="D330" s="16">
        <f>SUM(E330:I330)</f>
        <v>0</v>
      </c>
      <c r="E330" s="16">
        <f t="shared" si="131"/>
        <v>0</v>
      </c>
      <c r="F330" s="16">
        <f t="shared" si="131"/>
        <v>0</v>
      </c>
      <c r="G330" s="16">
        <f t="shared" si="131"/>
        <v>0</v>
      </c>
      <c r="H330" s="16">
        <f t="shared" si="131"/>
        <v>0</v>
      </c>
      <c r="I330" s="16">
        <f t="shared" si="131"/>
        <v>0</v>
      </c>
      <c r="J330" s="40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</row>
    <row r="331" spans="1:227" s="6" customFormat="1">
      <c r="A331" s="74"/>
      <c r="B331" s="66"/>
      <c r="C331" s="61">
        <v>2027</v>
      </c>
      <c r="D331" s="16">
        <f>SUM(E331:I331)</f>
        <v>0</v>
      </c>
      <c r="E331" s="16">
        <f t="shared" si="131"/>
        <v>0</v>
      </c>
      <c r="F331" s="16">
        <f t="shared" si="131"/>
        <v>0</v>
      </c>
      <c r="G331" s="16">
        <f t="shared" si="131"/>
        <v>0</v>
      </c>
      <c r="H331" s="16">
        <f t="shared" si="131"/>
        <v>0</v>
      </c>
      <c r="I331" s="16">
        <f t="shared" si="131"/>
        <v>0</v>
      </c>
      <c r="J331" s="40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</row>
    <row r="332" spans="1:227" s="6" customFormat="1">
      <c r="A332" s="75"/>
      <c r="B332" s="66"/>
      <c r="C332" s="61" t="s">
        <v>16</v>
      </c>
      <c r="D332" s="16">
        <f>SUM(D326:D329)</f>
        <v>10979.7</v>
      </c>
      <c r="E332" s="16">
        <f t="shared" ref="E332:I332" si="132">SUM(E326:E329)</f>
        <v>0</v>
      </c>
      <c r="F332" s="16">
        <f t="shared" si="132"/>
        <v>0</v>
      </c>
      <c r="G332" s="16">
        <f t="shared" si="132"/>
        <v>2300</v>
      </c>
      <c r="H332" s="16">
        <f t="shared" si="132"/>
        <v>8679.7000000000007</v>
      </c>
      <c r="I332" s="16">
        <f t="shared" si="132"/>
        <v>0</v>
      </c>
      <c r="J332" s="40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</row>
    <row r="333" spans="1:227" s="6" customFormat="1" ht="18.75" customHeight="1">
      <c r="A333" s="67" t="s">
        <v>55</v>
      </c>
      <c r="B333" s="70"/>
      <c r="C333" s="60">
        <v>2022</v>
      </c>
      <c r="D333" s="15">
        <f>SUM(E333:I333)</f>
        <v>1761.2</v>
      </c>
      <c r="E333" s="15">
        <v>0</v>
      </c>
      <c r="F333" s="15">
        <v>0</v>
      </c>
      <c r="G333" s="15">
        <v>0</v>
      </c>
      <c r="H333" s="15">
        <v>1761.2</v>
      </c>
      <c r="I333" s="15">
        <v>0</v>
      </c>
      <c r="J333" s="42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</row>
    <row r="334" spans="1:227" s="6" customFormat="1">
      <c r="A334" s="68"/>
      <c r="B334" s="70"/>
      <c r="C334" s="60">
        <v>2023</v>
      </c>
      <c r="D334" s="15">
        <f>SUM(E334:I334)</f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42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</row>
    <row r="335" spans="1:227" s="6" customFormat="1">
      <c r="A335" s="68"/>
      <c r="B335" s="70"/>
      <c r="C335" s="60">
        <v>2024</v>
      </c>
      <c r="D335" s="15">
        <f>SUM(E335:I335)</f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42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</row>
    <row r="336" spans="1:227" s="6" customFormat="1">
      <c r="A336" s="68"/>
      <c r="B336" s="70"/>
      <c r="C336" s="60">
        <v>2025</v>
      </c>
      <c r="D336" s="15">
        <f>SUM(E336:I336)</f>
        <v>2500</v>
      </c>
      <c r="E336" s="15">
        <v>0</v>
      </c>
      <c r="F336" s="15">
        <v>0</v>
      </c>
      <c r="G336" s="15">
        <v>2300</v>
      </c>
      <c r="H336" s="15">
        <v>200</v>
      </c>
      <c r="I336" s="15">
        <v>0</v>
      </c>
      <c r="J336" s="42"/>
      <c r="K336" s="42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</row>
    <row r="337" spans="1:227" s="6" customFormat="1">
      <c r="A337" s="68"/>
      <c r="B337" s="70"/>
      <c r="C337" s="60">
        <v>2026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42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</row>
    <row r="338" spans="1:227" s="6" customFormat="1">
      <c r="A338" s="68"/>
      <c r="B338" s="70"/>
      <c r="C338" s="60">
        <v>2027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42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</row>
    <row r="339" spans="1:227" s="6" customFormat="1">
      <c r="A339" s="69"/>
      <c r="B339" s="70"/>
      <c r="C339" s="60" t="s">
        <v>16</v>
      </c>
      <c r="D339" s="15">
        <f>SUM(D333:D338)</f>
        <v>4261.2</v>
      </c>
      <c r="E339" s="15">
        <f t="shared" ref="E339:I339" si="133">SUM(E333:E338)</f>
        <v>0</v>
      </c>
      <c r="F339" s="15">
        <f t="shared" si="133"/>
        <v>0</v>
      </c>
      <c r="G339" s="15">
        <f t="shared" si="133"/>
        <v>2300</v>
      </c>
      <c r="H339" s="15">
        <f t="shared" si="133"/>
        <v>1961.2</v>
      </c>
      <c r="I339" s="15">
        <f t="shared" si="133"/>
        <v>0</v>
      </c>
      <c r="J339" s="42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</row>
    <row r="340" spans="1:227" s="6" customFormat="1" ht="18" customHeight="1">
      <c r="A340" s="67" t="s">
        <v>20</v>
      </c>
      <c r="B340" s="76"/>
      <c r="C340" s="60">
        <v>2024</v>
      </c>
      <c r="D340" s="15">
        <f>SUM(E340:I340)</f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42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</row>
    <row r="341" spans="1:227" s="6" customFormat="1" ht="18" customHeight="1">
      <c r="A341" s="68"/>
      <c r="B341" s="71"/>
      <c r="C341" s="60">
        <v>2025</v>
      </c>
      <c r="D341" s="15">
        <f>SUM(E341:I341)</f>
        <v>6718.5</v>
      </c>
      <c r="E341" s="15">
        <v>0</v>
      </c>
      <c r="F341" s="15">
        <v>0</v>
      </c>
      <c r="G341" s="15">
        <v>0</v>
      </c>
      <c r="H341" s="15">
        <f>6300+418.5</f>
        <v>6718.5</v>
      </c>
      <c r="I341" s="15">
        <v>0</v>
      </c>
      <c r="J341" s="42"/>
      <c r="K341" s="42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</row>
    <row r="342" spans="1:227" s="6" customFormat="1" ht="18" customHeight="1">
      <c r="A342" s="68"/>
      <c r="B342" s="71"/>
      <c r="C342" s="60">
        <v>2026</v>
      </c>
      <c r="D342" s="15">
        <f>SUM(E342:I342)</f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42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</row>
    <row r="343" spans="1:227" s="6" customFormat="1" ht="18" customHeight="1">
      <c r="A343" s="68"/>
      <c r="B343" s="71"/>
      <c r="C343" s="60">
        <v>2027</v>
      </c>
      <c r="D343" s="15">
        <f>SUM(E343:I343)</f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42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</row>
    <row r="344" spans="1:227" s="6" customFormat="1" ht="21" customHeight="1">
      <c r="A344" s="69"/>
      <c r="B344" s="72"/>
      <c r="C344" s="60" t="s">
        <v>16</v>
      </c>
      <c r="D344" s="15">
        <f>SUM(D340:D343)</f>
        <v>6718.5</v>
      </c>
      <c r="E344" s="15">
        <f t="shared" ref="E344:I344" si="134">SUM(E340:E343)</f>
        <v>0</v>
      </c>
      <c r="F344" s="15">
        <f t="shared" si="134"/>
        <v>0</v>
      </c>
      <c r="G344" s="15">
        <f t="shared" si="134"/>
        <v>0</v>
      </c>
      <c r="H344" s="15">
        <f t="shared" si="134"/>
        <v>6718.5</v>
      </c>
      <c r="I344" s="15">
        <f t="shared" si="134"/>
        <v>0</v>
      </c>
      <c r="J344" s="42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</row>
    <row r="345" spans="1:227" s="6" customFormat="1">
      <c r="A345" s="62" t="s">
        <v>75</v>
      </c>
      <c r="B345" s="17"/>
      <c r="C345" s="18"/>
      <c r="D345" s="19"/>
      <c r="E345" s="20"/>
      <c r="F345" s="20"/>
      <c r="G345" s="20"/>
      <c r="H345" s="20"/>
      <c r="I345" s="21"/>
      <c r="J345" s="42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</row>
    <row r="346" spans="1:227" s="6" customFormat="1">
      <c r="A346" s="65" t="s">
        <v>16</v>
      </c>
      <c r="B346" s="66"/>
      <c r="C346" s="61">
        <v>2022</v>
      </c>
      <c r="D346" s="16">
        <f t="shared" ref="D346:I347" si="135">D353+D360</f>
        <v>9386.1</v>
      </c>
      <c r="E346" s="16">
        <f t="shared" si="135"/>
        <v>0</v>
      </c>
      <c r="F346" s="16">
        <f t="shared" si="135"/>
        <v>0</v>
      </c>
      <c r="G346" s="16">
        <f t="shared" si="135"/>
        <v>0</v>
      </c>
      <c r="H346" s="16">
        <f t="shared" si="135"/>
        <v>9386.1</v>
      </c>
      <c r="I346" s="16">
        <f t="shared" si="135"/>
        <v>0</v>
      </c>
      <c r="J346" s="40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</row>
    <row r="347" spans="1:227" s="6" customFormat="1">
      <c r="A347" s="65"/>
      <c r="B347" s="66"/>
      <c r="C347" s="61">
        <v>2023</v>
      </c>
      <c r="D347" s="16">
        <f t="shared" si="135"/>
        <v>8491.5</v>
      </c>
      <c r="E347" s="16">
        <f t="shared" si="135"/>
        <v>0</v>
      </c>
      <c r="F347" s="16">
        <f t="shared" si="135"/>
        <v>0</v>
      </c>
      <c r="G347" s="16">
        <f t="shared" si="135"/>
        <v>0</v>
      </c>
      <c r="H347" s="16">
        <f t="shared" si="135"/>
        <v>8491.5</v>
      </c>
      <c r="I347" s="16">
        <f t="shared" si="135"/>
        <v>0</v>
      </c>
      <c r="J347" s="40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</row>
    <row r="348" spans="1:227" s="6" customFormat="1">
      <c r="A348" s="65"/>
      <c r="B348" s="66"/>
      <c r="C348" s="61">
        <v>2024</v>
      </c>
      <c r="D348" s="16">
        <f t="shared" ref="D348:I348" si="136">D355+D362+D367+D369</f>
        <v>5620.1</v>
      </c>
      <c r="E348" s="16">
        <f t="shared" si="136"/>
        <v>0</v>
      </c>
      <c r="F348" s="16">
        <f t="shared" si="136"/>
        <v>0</v>
      </c>
      <c r="G348" s="16">
        <f t="shared" si="136"/>
        <v>0</v>
      </c>
      <c r="H348" s="16">
        <f t="shared" si="136"/>
        <v>5620.1</v>
      </c>
      <c r="I348" s="16">
        <f t="shared" si="136"/>
        <v>0</v>
      </c>
      <c r="J348" s="40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</row>
    <row r="349" spans="1:227" s="6" customFormat="1" ht="21" customHeight="1">
      <c r="A349" s="65"/>
      <c r="B349" s="66"/>
      <c r="C349" s="61">
        <v>2025</v>
      </c>
      <c r="D349" s="16">
        <f>SUM(E349:I349)</f>
        <v>50082</v>
      </c>
      <c r="E349" s="16">
        <f t="shared" ref="E349:I351" si="137">E356+E363+E371+E375</f>
        <v>0</v>
      </c>
      <c r="F349" s="16">
        <f t="shared" si="137"/>
        <v>0</v>
      </c>
      <c r="G349" s="16">
        <f t="shared" si="137"/>
        <v>41083.5</v>
      </c>
      <c r="H349" s="16">
        <f t="shared" si="137"/>
        <v>8998.5</v>
      </c>
      <c r="I349" s="16">
        <f t="shared" si="137"/>
        <v>0</v>
      </c>
      <c r="J349" s="40"/>
      <c r="K349" s="40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</row>
    <row r="350" spans="1:227" s="6" customFormat="1">
      <c r="A350" s="65"/>
      <c r="B350" s="66"/>
      <c r="C350" s="61">
        <v>2026</v>
      </c>
      <c r="D350" s="16">
        <f>SUM(E350:I350)</f>
        <v>11922</v>
      </c>
      <c r="E350" s="16">
        <f t="shared" si="137"/>
        <v>0</v>
      </c>
      <c r="F350" s="16">
        <f t="shared" si="137"/>
        <v>0</v>
      </c>
      <c r="G350" s="16">
        <f t="shared" si="137"/>
        <v>0</v>
      </c>
      <c r="H350" s="16">
        <f t="shared" si="137"/>
        <v>11922</v>
      </c>
      <c r="I350" s="16">
        <f t="shared" si="137"/>
        <v>0</v>
      </c>
      <c r="J350" s="40"/>
      <c r="K350" s="40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</row>
    <row r="351" spans="1:227" s="6" customFormat="1">
      <c r="A351" s="65"/>
      <c r="B351" s="66"/>
      <c r="C351" s="61">
        <v>2027</v>
      </c>
      <c r="D351" s="16">
        <f>D358+D365+D373+D377</f>
        <v>1078.8</v>
      </c>
      <c r="E351" s="16">
        <f t="shared" si="137"/>
        <v>0</v>
      </c>
      <c r="F351" s="16">
        <f t="shared" si="137"/>
        <v>0</v>
      </c>
      <c r="G351" s="16">
        <f t="shared" si="137"/>
        <v>0</v>
      </c>
      <c r="H351" s="16">
        <f t="shared" si="137"/>
        <v>1078.8</v>
      </c>
      <c r="I351" s="16">
        <f t="shared" si="137"/>
        <v>0</v>
      </c>
      <c r="J351" s="40"/>
      <c r="K351" s="40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</row>
    <row r="352" spans="1:227" s="6" customFormat="1">
      <c r="A352" s="65"/>
      <c r="B352" s="66"/>
      <c r="C352" s="61" t="s">
        <v>16</v>
      </c>
      <c r="D352" s="23">
        <f>SUM(D346:D351)</f>
        <v>86580.5</v>
      </c>
      <c r="E352" s="23">
        <f t="shared" ref="E352:I352" si="138">SUM(E346:E351)</f>
        <v>0</v>
      </c>
      <c r="F352" s="23">
        <f t="shared" si="138"/>
        <v>0</v>
      </c>
      <c r="G352" s="23">
        <f t="shared" si="138"/>
        <v>41083.5</v>
      </c>
      <c r="H352" s="23">
        <f t="shared" si="138"/>
        <v>45497</v>
      </c>
      <c r="I352" s="23">
        <f t="shared" si="138"/>
        <v>0</v>
      </c>
      <c r="J352" s="40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</row>
    <row r="353" spans="1:227" s="6" customFormat="1">
      <c r="A353" s="67" t="s">
        <v>48</v>
      </c>
      <c r="B353" s="70"/>
      <c r="C353" s="60">
        <v>2022</v>
      </c>
      <c r="D353" s="22">
        <f t="shared" ref="D353:D358" si="139">SUM(E353:I353)</f>
        <v>8188.1</v>
      </c>
      <c r="E353" s="15">
        <v>0</v>
      </c>
      <c r="F353" s="15">
        <v>0</v>
      </c>
      <c r="G353" s="15">
        <v>0</v>
      </c>
      <c r="H353" s="15">
        <v>8188.1</v>
      </c>
      <c r="I353" s="15">
        <v>0</v>
      </c>
      <c r="J353" s="42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</row>
    <row r="354" spans="1:227" s="6" customFormat="1">
      <c r="A354" s="68"/>
      <c r="B354" s="70"/>
      <c r="C354" s="60">
        <v>2023</v>
      </c>
      <c r="D354" s="22">
        <f t="shared" si="139"/>
        <v>7833.4</v>
      </c>
      <c r="E354" s="15">
        <v>0</v>
      </c>
      <c r="F354" s="15">
        <v>0</v>
      </c>
      <c r="G354" s="15">
        <v>0</v>
      </c>
      <c r="H354" s="15">
        <v>7833.4</v>
      </c>
      <c r="I354" s="15">
        <v>0</v>
      </c>
      <c r="J354" s="42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</row>
    <row r="355" spans="1:227" s="6" customFormat="1">
      <c r="A355" s="68"/>
      <c r="B355" s="70"/>
      <c r="C355" s="60">
        <v>2024</v>
      </c>
      <c r="D355" s="22">
        <f t="shared" si="139"/>
        <v>5000</v>
      </c>
      <c r="E355" s="15">
        <v>0</v>
      </c>
      <c r="F355" s="15">
        <v>0</v>
      </c>
      <c r="G355" s="15">
        <v>0</v>
      </c>
      <c r="H355" s="15">
        <v>5000</v>
      </c>
      <c r="I355" s="15">
        <v>0</v>
      </c>
      <c r="J355" s="42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</row>
    <row r="356" spans="1:227" s="6" customFormat="1">
      <c r="A356" s="68"/>
      <c r="B356" s="70"/>
      <c r="C356" s="60">
        <v>2025</v>
      </c>
      <c r="D356" s="22">
        <f t="shared" si="139"/>
        <v>5307.2</v>
      </c>
      <c r="E356" s="15">
        <v>0</v>
      </c>
      <c r="F356" s="15">
        <v>0</v>
      </c>
      <c r="G356" s="15">
        <v>0</v>
      </c>
      <c r="H356" s="15">
        <f>4903+404.2</f>
        <v>5307.2</v>
      </c>
      <c r="I356" s="15">
        <v>0</v>
      </c>
      <c r="J356" s="42"/>
      <c r="K356" s="42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</row>
    <row r="357" spans="1:227" s="6" customFormat="1">
      <c r="A357" s="68"/>
      <c r="B357" s="70"/>
      <c r="C357" s="60">
        <v>2026</v>
      </c>
      <c r="D357" s="22">
        <f t="shared" si="139"/>
        <v>8921.2000000000007</v>
      </c>
      <c r="E357" s="15">
        <v>0</v>
      </c>
      <c r="F357" s="15">
        <v>0</v>
      </c>
      <c r="G357" s="15">
        <v>0</v>
      </c>
      <c r="H357" s="15">
        <v>8921.2000000000007</v>
      </c>
      <c r="I357" s="15">
        <v>0</v>
      </c>
      <c r="J357" s="42"/>
      <c r="K357" s="42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</row>
    <row r="358" spans="1:227" s="6" customFormat="1">
      <c r="A358" s="68"/>
      <c r="B358" s="70"/>
      <c r="C358" s="60">
        <v>2027</v>
      </c>
      <c r="D358" s="22">
        <f t="shared" si="139"/>
        <v>1078.8</v>
      </c>
      <c r="E358" s="15">
        <v>0</v>
      </c>
      <c r="F358" s="15">
        <v>0</v>
      </c>
      <c r="G358" s="15">
        <v>0</v>
      </c>
      <c r="H358" s="15">
        <v>1078.8</v>
      </c>
      <c r="I358" s="15">
        <v>0</v>
      </c>
      <c r="J358" s="42"/>
      <c r="K358" s="42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</row>
    <row r="359" spans="1:227" s="6" customFormat="1">
      <c r="A359" s="69"/>
      <c r="B359" s="70"/>
      <c r="C359" s="60" t="s">
        <v>16</v>
      </c>
      <c r="D359" s="22">
        <f>SUM(D353:D358)</f>
        <v>36328.700000000004</v>
      </c>
      <c r="E359" s="22">
        <f t="shared" ref="E359:I359" si="140">SUM(E353:E358)</f>
        <v>0</v>
      </c>
      <c r="F359" s="22">
        <f t="shared" si="140"/>
        <v>0</v>
      </c>
      <c r="G359" s="22">
        <f t="shared" si="140"/>
        <v>0</v>
      </c>
      <c r="H359" s="22">
        <f t="shared" si="140"/>
        <v>36328.700000000004</v>
      </c>
      <c r="I359" s="22">
        <f t="shared" si="140"/>
        <v>0</v>
      </c>
      <c r="J359" s="42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</row>
    <row r="360" spans="1:227" s="6" customFormat="1" ht="18.75" customHeight="1">
      <c r="A360" s="67" t="s">
        <v>87</v>
      </c>
      <c r="B360" s="70"/>
      <c r="C360" s="60">
        <v>2022</v>
      </c>
      <c r="D360" s="22">
        <f>SUM(E360:I360)</f>
        <v>1198</v>
      </c>
      <c r="E360" s="15">
        <v>0</v>
      </c>
      <c r="F360" s="15">
        <v>0</v>
      </c>
      <c r="G360" s="15">
        <v>0</v>
      </c>
      <c r="H360" s="15">
        <v>1198</v>
      </c>
      <c r="I360" s="15">
        <v>0</v>
      </c>
      <c r="J360" s="42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</row>
    <row r="361" spans="1:227" s="6" customFormat="1">
      <c r="A361" s="68"/>
      <c r="B361" s="70"/>
      <c r="C361" s="60">
        <v>2023</v>
      </c>
      <c r="D361" s="22">
        <f>SUM(E361:I361)</f>
        <v>658.1</v>
      </c>
      <c r="E361" s="15">
        <v>0</v>
      </c>
      <c r="F361" s="15">
        <v>0</v>
      </c>
      <c r="G361" s="15">
        <v>0</v>
      </c>
      <c r="H361" s="15">
        <v>658.1</v>
      </c>
      <c r="I361" s="15">
        <v>0</v>
      </c>
      <c r="J361" s="42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</row>
    <row r="362" spans="1:227" s="6" customFormat="1">
      <c r="A362" s="68"/>
      <c r="B362" s="70"/>
      <c r="C362" s="60">
        <v>2024</v>
      </c>
      <c r="D362" s="22">
        <f>SUM(E362:I362)</f>
        <v>420</v>
      </c>
      <c r="E362" s="15">
        <v>0</v>
      </c>
      <c r="F362" s="15">
        <v>0</v>
      </c>
      <c r="G362" s="15">
        <v>0</v>
      </c>
      <c r="H362" s="15">
        <v>420</v>
      </c>
      <c r="I362" s="15">
        <v>0</v>
      </c>
      <c r="J362" s="42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</row>
    <row r="363" spans="1:227" s="6" customFormat="1">
      <c r="A363" s="68"/>
      <c r="B363" s="70"/>
      <c r="C363" s="60">
        <v>2025</v>
      </c>
      <c r="D363" s="22">
        <f t="shared" ref="D363:D365" si="141">SUM(E363:I363)</f>
        <v>118.7</v>
      </c>
      <c r="E363" s="15">
        <v>0</v>
      </c>
      <c r="F363" s="15">
        <v>0</v>
      </c>
      <c r="G363" s="15">
        <v>0</v>
      </c>
      <c r="H363" s="15">
        <v>118.7</v>
      </c>
      <c r="I363" s="15">
        <v>0</v>
      </c>
      <c r="J363" s="42"/>
      <c r="K363" s="42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</row>
    <row r="364" spans="1:227" s="6" customFormat="1">
      <c r="A364" s="68"/>
      <c r="B364" s="70"/>
      <c r="C364" s="60">
        <v>2026</v>
      </c>
      <c r="D364" s="22">
        <f t="shared" si="141"/>
        <v>3000.8</v>
      </c>
      <c r="E364" s="15">
        <v>0</v>
      </c>
      <c r="F364" s="15">
        <v>0</v>
      </c>
      <c r="G364" s="15">
        <v>0</v>
      </c>
      <c r="H364" s="15">
        <f>0+3000.8</f>
        <v>3000.8</v>
      </c>
      <c r="I364" s="15">
        <v>0</v>
      </c>
      <c r="J364" s="42"/>
      <c r="K364" s="42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</row>
    <row r="365" spans="1:227" s="6" customFormat="1">
      <c r="A365" s="68"/>
      <c r="B365" s="70"/>
      <c r="C365" s="60">
        <v>2027</v>
      </c>
      <c r="D365" s="22">
        <f t="shared" si="141"/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42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</row>
    <row r="366" spans="1:227" s="6" customFormat="1">
      <c r="A366" s="69"/>
      <c r="B366" s="70"/>
      <c r="C366" s="60" t="s">
        <v>16</v>
      </c>
      <c r="D366" s="22">
        <f>SUM(D360:D365)</f>
        <v>5395.6</v>
      </c>
      <c r="E366" s="22">
        <f t="shared" ref="E366:I366" si="142">SUM(E360:E365)</f>
        <v>0</v>
      </c>
      <c r="F366" s="22">
        <f t="shared" si="142"/>
        <v>0</v>
      </c>
      <c r="G366" s="22">
        <f t="shared" si="142"/>
        <v>0</v>
      </c>
      <c r="H366" s="22">
        <f t="shared" si="142"/>
        <v>5395.6</v>
      </c>
      <c r="I366" s="22">
        <f t="shared" si="142"/>
        <v>0</v>
      </c>
      <c r="J366" s="42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</row>
    <row r="367" spans="1:227" s="6" customFormat="1" ht="18" customHeight="1">
      <c r="A367" s="67" t="s">
        <v>52</v>
      </c>
      <c r="B367" s="76"/>
      <c r="C367" s="60">
        <v>2024</v>
      </c>
      <c r="D367" s="15">
        <f>SUM(E367:I367)</f>
        <v>121</v>
      </c>
      <c r="E367" s="15">
        <v>0</v>
      </c>
      <c r="F367" s="15">
        <v>0</v>
      </c>
      <c r="G367" s="15">
        <v>0</v>
      </c>
      <c r="H367" s="15">
        <v>121</v>
      </c>
      <c r="I367" s="15">
        <v>0</v>
      </c>
      <c r="J367" s="42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</row>
    <row r="368" spans="1:227" s="6" customFormat="1" ht="23.25" customHeight="1">
      <c r="A368" s="69"/>
      <c r="B368" s="72"/>
      <c r="C368" s="60" t="s">
        <v>16</v>
      </c>
      <c r="D368" s="15">
        <f t="shared" ref="D368:I368" si="143">SUM(D367:D367)</f>
        <v>121</v>
      </c>
      <c r="E368" s="15">
        <f t="shared" si="143"/>
        <v>0</v>
      </c>
      <c r="F368" s="15">
        <f t="shared" si="143"/>
        <v>0</v>
      </c>
      <c r="G368" s="15">
        <f t="shared" si="143"/>
        <v>0</v>
      </c>
      <c r="H368" s="15">
        <f t="shared" si="143"/>
        <v>121</v>
      </c>
      <c r="I368" s="15">
        <f t="shared" si="143"/>
        <v>0</v>
      </c>
      <c r="J368" s="42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</row>
    <row r="369" spans="1:227" s="6" customFormat="1" ht="18" customHeight="1">
      <c r="A369" s="67" t="s">
        <v>0</v>
      </c>
      <c r="B369" s="76"/>
      <c r="C369" s="60">
        <v>2024</v>
      </c>
      <c r="D369" s="15">
        <f>SUM(E369:I369)</f>
        <v>79.099999999999994</v>
      </c>
      <c r="E369" s="15">
        <v>0</v>
      </c>
      <c r="F369" s="15">
        <v>0</v>
      </c>
      <c r="G369" s="15">
        <v>0</v>
      </c>
      <c r="H369" s="15">
        <v>79.099999999999994</v>
      </c>
      <c r="I369" s="15">
        <v>0</v>
      </c>
      <c r="J369" s="42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</row>
    <row r="370" spans="1:227" s="6" customFormat="1" ht="35.25" customHeight="1">
      <c r="A370" s="69"/>
      <c r="B370" s="72"/>
      <c r="C370" s="60" t="s">
        <v>16</v>
      </c>
      <c r="D370" s="15">
        <f t="shared" ref="D370:I370" si="144">SUM(D369:D369)</f>
        <v>79.099999999999994</v>
      </c>
      <c r="E370" s="15">
        <f t="shared" si="144"/>
        <v>0</v>
      </c>
      <c r="F370" s="15">
        <f t="shared" si="144"/>
        <v>0</v>
      </c>
      <c r="G370" s="15">
        <f t="shared" si="144"/>
        <v>0</v>
      </c>
      <c r="H370" s="15">
        <f t="shared" si="144"/>
        <v>79.099999999999994</v>
      </c>
      <c r="I370" s="15">
        <f t="shared" si="144"/>
        <v>0</v>
      </c>
      <c r="J370" s="42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</row>
    <row r="371" spans="1:227" s="6" customFormat="1" ht="18" customHeight="1">
      <c r="A371" s="68" t="s">
        <v>41</v>
      </c>
      <c r="B371" s="71"/>
      <c r="C371" s="60">
        <v>2025</v>
      </c>
      <c r="D371" s="15">
        <f>SUM(E371:I371)</f>
        <v>41856.1</v>
      </c>
      <c r="E371" s="15">
        <v>0</v>
      </c>
      <c r="F371" s="15">
        <v>0</v>
      </c>
      <c r="G371" s="15">
        <v>38507.5</v>
      </c>
      <c r="H371" s="15">
        <f>3348.5+0.1</f>
        <v>3348.6</v>
      </c>
      <c r="I371" s="15">
        <v>0</v>
      </c>
      <c r="J371" s="42"/>
      <c r="K371" s="42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</row>
    <row r="372" spans="1:227" s="6" customFormat="1" ht="18" customHeight="1">
      <c r="A372" s="68"/>
      <c r="B372" s="71"/>
      <c r="C372" s="60">
        <v>2026</v>
      </c>
      <c r="D372" s="15">
        <f>SUM(E372:I372)</f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42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</row>
    <row r="373" spans="1:227" s="6" customFormat="1" ht="18" customHeight="1">
      <c r="A373" s="68"/>
      <c r="B373" s="71"/>
      <c r="C373" s="60">
        <v>2027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42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</row>
    <row r="374" spans="1:227" s="6" customFormat="1" ht="18" customHeight="1">
      <c r="A374" s="69"/>
      <c r="B374" s="72"/>
      <c r="C374" s="60" t="s">
        <v>16</v>
      </c>
      <c r="D374" s="15">
        <f>SUM(D371:D373)</f>
        <v>41856.1</v>
      </c>
      <c r="E374" s="15">
        <f t="shared" ref="E374:I374" si="145">SUM(E371:E373)</f>
        <v>0</v>
      </c>
      <c r="F374" s="15">
        <f t="shared" si="145"/>
        <v>0</v>
      </c>
      <c r="G374" s="15">
        <f t="shared" si="145"/>
        <v>38507.5</v>
      </c>
      <c r="H374" s="15">
        <f t="shared" si="145"/>
        <v>3348.6</v>
      </c>
      <c r="I374" s="15">
        <f t="shared" si="145"/>
        <v>0</v>
      </c>
      <c r="J374" s="42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</row>
    <row r="375" spans="1:227" s="6" customFormat="1" ht="18" customHeight="1">
      <c r="A375" s="68" t="s">
        <v>86</v>
      </c>
      <c r="B375" s="71"/>
      <c r="C375" s="60">
        <v>2025</v>
      </c>
      <c r="D375" s="15">
        <f>SUM(E375:I375)</f>
        <v>2800</v>
      </c>
      <c r="E375" s="15">
        <v>0</v>
      </c>
      <c r="F375" s="15">
        <v>0</v>
      </c>
      <c r="G375" s="15">
        <f>3477.6-901.6</f>
        <v>2576</v>
      </c>
      <c r="H375" s="15">
        <f>302.4-78.4</f>
        <v>223.99999999999997</v>
      </c>
      <c r="I375" s="15">
        <v>0</v>
      </c>
      <c r="J375" s="42"/>
      <c r="K375" s="42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</row>
    <row r="376" spans="1:227" s="6" customFormat="1" ht="18" customHeight="1">
      <c r="A376" s="68"/>
      <c r="B376" s="71"/>
      <c r="C376" s="60">
        <v>2026</v>
      </c>
      <c r="D376" s="15">
        <f>SUM(E376:I376)</f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4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</row>
    <row r="377" spans="1:227" s="6" customFormat="1" ht="18" customHeight="1">
      <c r="A377" s="68"/>
      <c r="B377" s="71"/>
      <c r="C377" s="60">
        <v>2027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42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</row>
    <row r="378" spans="1:227" s="6" customFormat="1" ht="18" customHeight="1">
      <c r="A378" s="69"/>
      <c r="B378" s="72"/>
      <c r="C378" s="60" t="s">
        <v>16</v>
      </c>
      <c r="D378" s="15">
        <f>SUM(D375:D377)</f>
        <v>2800</v>
      </c>
      <c r="E378" s="15">
        <f t="shared" ref="E378:I378" si="146">SUM(E375:E377)</f>
        <v>0</v>
      </c>
      <c r="F378" s="15">
        <f t="shared" si="146"/>
        <v>0</v>
      </c>
      <c r="G378" s="15">
        <f t="shared" si="146"/>
        <v>2576</v>
      </c>
      <c r="H378" s="15">
        <f t="shared" si="146"/>
        <v>223.99999999999997</v>
      </c>
      <c r="I378" s="15">
        <f t="shared" si="146"/>
        <v>0</v>
      </c>
      <c r="J378" s="42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</row>
    <row r="379" spans="1:227" s="6" customFormat="1">
      <c r="A379" s="62" t="s">
        <v>76</v>
      </c>
      <c r="B379" s="17"/>
      <c r="C379" s="18"/>
      <c r="D379" s="19"/>
      <c r="E379" s="20"/>
      <c r="F379" s="20"/>
      <c r="G379" s="20"/>
      <c r="H379" s="20"/>
      <c r="I379" s="21"/>
      <c r="J379" s="42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</row>
    <row r="380" spans="1:227" s="6" customFormat="1">
      <c r="A380" s="73" t="s">
        <v>16</v>
      </c>
      <c r="B380" s="66"/>
      <c r="C380" s="61">
        <v>2022</v>
      </c>
      <c r="D380" s="16">
        <f>SUM(E380:I380)</f>
        <v>995.7</v>
      </c>
      <c r="E380" s="16">
        <f t="shared" ref="E380:I381" si="147">E386+E389+E395+E398</f>
        <v>0</v>
      </c>
      <c r="F380" s="16">
        <f t="shared" si="147"/>
        <v>0</v>
      </c>
      <c r="G380" s="16">
        <f t="shared" si="147"/>
        <v>995.7</v>
      </c>
      <c r="H380" s="16">
        <f t="shared" si="147"/>
        <v>0</v>
      </c>
      <c r="I380" s="16">
        <f t="shared" si="147"/>
        <v>0</v>
      </c>
      <c r="J380" s="40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</row>
    <row r="381" spans="1:227" s="6" customFormat="1">
      <c r="A381" s="74"/>
      <c r="B381" s="66"/>
      <c r="C381" s="61">
        <v>2023</v>
      </c>
      <c r="D381" s="16">
        <f t="shared" ref="D381:D384" si="148">SUM(E381:I381)</f>
        <v>1694.8</v>
      </c>
      <c r="E381" s="16">
        <f t="shared" si="147"/>
        <v>0</v>
      </c>
      <c r="F381" s="16">
        <f t="shared" si="147"/>
        <v>0</v>
      </c>
      <c r="G381" s="16">
        <f t="shared" si="147"/>
        <v>0</v>
      </c>
      <c r="H381" s="16">
        <f t="shared" si="147"/>
        <v>1694.8</v>
      </c>
      <c r="I381" s="16">
        <f t="shared" si="147"/>
        <v>0</v>
      </c>
      <c r="J381" s="40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</row>
    <row r="382" spans="1:227" s="6" customFormat="1">
      <c r="A382" s="74"/>
      <c r="B382" s="66"/>
      <c r="C382" s="61">
        <v>2025</v>
      </c>
      <c r="D382" s="16">
        <f t="shared" si="148"/>
        <v>830.7</v>
      </c>
      <c r="E382" s="16">
        <f t="shared" ref="E382:I384" si="149">E391</f>
        <v>0</v>
      </c>
      <c r="F382" s="16">
        <f t="shared" si="149"/>
        <v>0</v>
      </c>
      <c r="G382" s="16">
        <f t="shared" si="149"/>
        <v>0</v>
      </c>
      <c r="H382" s="16">
        <f>H391</f>
        <v>830.7</v>
      </c>
      <c r="I382" s="16">
        <f>I391</f>
        <v>0</v>
      </c>
      <c r="J382" s="40"/>
      <c r="K382" s="40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</row>
    <row r="383" spans="1:227" s="6" customFormat="1">
      <c r="A383" s="74"/>
      <c r="B383" s="66"/>
      <c r="C383" s="61">
        <v>2026</v>
      </c>
      <c r="D383" s="16">
        <f t="shared" si="148"/>
        <v>0</v>
      </c>
      <c r="E383" s="16">
        <f t="shared" si="149"/>
        <v>0</v>
      </c>
      <c r="F383" s="16">
        <f t="shared" si="149"/>
        <v>0</v>
      </c>
      <c r="G383" s="16">
        <f t="shared" si="149"/>
        <v>0</v>
      </c>
      <c r="H383" s="16">
        <f t="shared" si="149"/>
        <v>0</v>
      </c>
      <c r="I383" s="16">
        <f t="shared" si="149"/>
        <v>0</v>
      </c>
      <c r="J383" s="40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</row>
    <row r="384" spans="1:227" s="6" customFormat="1">
      <c r="A384" s="74"/>
      <c r="B384" s="66"/>
      <c r="C384" s="61">
        <v>2027</v>
      </c>
      <c r="D384" s="16">
        <f t="shared" si="148"/>
        <v>0</v>
      </c>
      <c r="E384" s="16">
        <f t="shared" si="149"/>
        <v>0</v>
      </c>
      <c r="F384" s="16">
        <f t="shared" si="149"/>
        <v>0</v>
      </c>
      <c r="G384" s="16">
        <f t="shared" si="149"/>
        <v>0</v>
      </c>
      <c r="H384" s="16">
        <f t="shared" si="149"/>
        <v>0</v>
      </c>
      <c r="I384" s="16">
        <f t="shared" si="149"/>
        <v>0</v>
      </c>
      <c r="J384" s="40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</row>
    <row r="385" spans="1:227" s="6" customFormat="1">
      <c r="A385" s="75"/>
      <c r="B385" s="66"/>
      <c r="C385" s="61" t="s">
        <v>16</v>
      </c>
      <c r="D385" s="16">
        <f>SUM(D380:D384)</f>
        <v>3521.2</v>
      </c>
      <c r="E385" s="16">
        <f t="shared" ref="E385:I385" si="150">SUM(E380:E384)</f>
        <v>0</v>
      </c>
      <c r="F385" s="16">
        <f t="shared" si="150"/>
        <v>0</v>
      </c>
      <c r="G385" s="16">
        <f t="shared" si="150"/>
        <v>995.7</v>
      </c>
      <c r="H385" s="16">
        <f t="shared" si="150"/>
        <v>2525.5</v>
      </c>
      <c r="I385" s="16">
        <f t="shared" si="150"/>
        <v>0</v>
      </c>
      <c r="J385" s="40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</row>
    <row r="386" spans="1:227" s="6" customFormat="1">
      <c r="A386" s="67" t="s">
        <v>67</v>
      </c>
      <c r="B386" s="70"/>
      <c r="C386" s="60">
        <v>2022</v>
      </c>
      <c r="D386" s="15">
        <f>SUM(E386:I386)</f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42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</row>
    <row r="387" spans="1:227" s="6" customFormat="1">
      <c r="A387" s="68"/>
      <c r="B387" s="70"/>
      <c r="C387" s="60">
        <v>2023</v>
      </c>
      <c r="D387" s="15">
        <f>SUM(E387:I387)</f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42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</row>
    <row r="388" spans="1:227" s="6" customFormat="1">
      <c r="A388" s="69"/>
      <c r="B388" s="70"/>
      <c r="C388" s="60" t="s">
        <v>16</v>
      </c>
      <c r="D388" s="15">
        <f>SUM(D386:D387)</f>
        <v>0</v>
      </c>
      <c r="E388" s="15">
        <f t="shared" ref="E388:I388" si="151">SUM(E386:E387)</f>
        <v>0</v>
      </c>
      <c r="F388" s="15">
        <f t="shared" si="151"/>
        <v>0</v>
      </c>
      <c r="G388" s="15">
        <f t="shared" si="151"/>
        <v>0</v>
      </c>
      <c r="H388" s="15">
        <f t="shared" si="151"/>
        <v>0</v>
      </c>
      <c r="I388" s="15">
        <f t="shared" si="151"/>
        <v>0</v>
      </c>
      <c r="J388" s="42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</row>
    <row r="389" spans="1:227" s="6" customFormat="1" ht="18.75" customHeight="1">
      <c r="A389" s="67" t="s">
        <v>49</v>
      </c>
      <c r="B389" s="70"/>
      <c r="C389" s="60">
        <v>2022</v>
      </c>
      <c r="D389" s="15">
        <f>SUM(E389:I389)</f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42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</row>
    <row r="390" spans="1:227" s="6" customFormat="1">
      <c r="A390" s="68"/>
      <c r="B390" s="70"/>
      <c r="C390" s="60">
        <v>2023</v>
      </c>
      <c r="D390" s="15">
        <f>SUM(E390:I390)</f>
        <v>1694.8</v>
      </c>
      <c r="E390" s="15">
        <v>0</v>
      </c>
      <c r="F390" s="15">
        <v>0</v>
      </c>
      <c r="G390" s="15">
        <v>0</v>
      </c>
      <c r="H390" s="15">
        <f>967.3+727.5</f>
        <v>1694.8</v>
      </c>
      <c r="I390" s="15">
        <v>0</v>
      </c>
      <c r="J390" s="42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</row>
    <row r="391" spans="1:227" s="6" customFormat="1">
      <c r="A391" s="68"/>
      <c r="B391" s="70"/>
      <c r="C391" s="60">
        <v>2025</v>
      </c>
      <c r="D391" s="15">
        <f t="shared" ref="D391:D393" si="152">SUM(E391:I391)</f>
        <v>830.7</v>
      </c>
      <c r="E391" s="15">
        <v>0</v>
      </c>
      <c r="F391" s="15">
        <v>0</v>
      </c>
      <c r="G391" s="15">
        <v>0</v>
      </c>
      <c r="H391" s="15">
        <f>572+258.7</f>
        <v>830.7</v>
      </c>
      <c r="I391" s="15">
        <v>0</v>
      </c>
      <c r="J391" s="42"/>
      <c r="K391" s="42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</row>
    <row r="392" spans="1:227" s="6" customFormat="1">
      <c r="A392" s="68"/>
      <c r="B392" s="70"/>
      <c r="C392" s="60">
        <v>2026</v>
      </c>
      <c r="D392" s="15">
        <f t="shared" si="152"/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42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</row>
    <row r="393" spans="1:227" s="6" customFormat="1">
      <c r="A393" s="68"/>
      <c r="B393" s="70"/>
      <c r="C393" s="60">
        <v>2027</v>
      </c>
      <c r="D393" s="15">
        <f t="shared" si="152"/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42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</row>
    <row r="394" spans="1:227" s="6" customFormat="1">
      <c r="A394" s="69"/>
      <c r="B394" s="70"/>
      <c r="C394" s="60" t="s">
        <v>16</v>
      </c>
      <c r="D394" s="15">
        <f>SUM(D389:D393)</f>
        <v>2525.5</v>
      </c>
      <c r="E394" s="15">
        <f t="shared" ref="E394:I394" si="153">SUM(E389:E393)</f>
        <v>0</v>
      </c>
      <c r="F394" s="15">
        <f t="shared" si="153"/>
        <v>0</v>
      </c>
      <c r="G394" s="15">
        <f t="shared" si="153"/>
        <v>0</v>
      </c>
      <c r="H394" s="15">
        <f t="shared" si="153"/>
        <v>2525.5</v>
      </c>
      <c r="I394" s="15">
        <f t="shared" si="153"/>
        <v>0</v>
      </c>
      <c r="J394" s="42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</row>
    <row r="395" spans="1:227" s="6" customFormat="1">
      <c r="A395" s="67" t="s">
        <v>68</v>
      </c>
      <c r="B395" s="70"/>
      <c r="C395" s="60">
        <v>2022</v>
      </c>
      <c r="D395" s="15">
        <f>SUM(E395:I395)</f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42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</row>
    <row r="396" spans="1:227" s="6" customFormat="1">
      <c r="A396" s="68"/>
      <c r="B396" s="70"/>
      <c r="C396" s="60">
        <v>2023</v>
      </c>
      <c r="D396" s="15">
        <f>SUM(E396:I396)</f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42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</row>
    <row r="397" spans="1:227" s="6" customFormat="1">
      <c r="A397" s="69"/>
      <c r="B397" s="70"/>
      <c r="C397" s="60" t="s">
        <v>16</v>
      </c>
      <c r="D397" s="15">
        <f>SUM(D395:D396)</f>
        <v>0</v>
      </c>
      <c r="E397" s="15">
        <f t="shared" ref="E397:I397" si="154">SUM(E395:E396)</f>
        <v>0</v>
      </c>
      <c r="F397" s="15">
        <f t="shared" si="154"/>
        <v>0</v>
      </c>
      <c r="G397" s="15">
        <f t="shared" si="154"/>
        <v>0</v>
      </c>
      <c r="H397" s="15">
        <f t="shared" si="154"/>
        <v>0</v>
      </c>
      <c r="I397" s="15">
        <f t="shared" si="154"/>
        <v>0</v>
      </c>
      <c r="J397" s="42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</row>
    <row r="398" spans="1:227" s="6" customFormat="1" ht="18.75" customHeight="1">
      <c r="A398" s="67" t="s">
        <v>50</v>
      </c>
      <c r="B398" s="70"/>
      <c r="C398" s="60">
        <v>2022</v>
      </c>
      <c r="D398" s="15">
        <f>SUM(E398:I398)</f>
        <v>995.7</v>
      </c>
      <c r="E398" s="15">
        <v>0</v>
      </c>
      <c r="F398" s="15">
        <v>0</v>
      </c>
      <c r="G398" s="15">
        <v>995.7</v>
      </c>
      <c r="H398" s="15">
        <v>0</v>
      </c>
      <c r="I398" s="15">
        <v>0</v>
      </c>
      <c r="J398" s="42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</row>
    <row r="399" spans="1:227" s="6" customFormat="1">
      <c r="A399" s="68"/>
      <c r="B399" s="70"/>
      <c r="C399" s="60">
        <v>2023</v>
      </c>
      <c r="D399" s="15">
        <f>SUM(E399:I399)</f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42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</row>
    <row r="400" spans="1:227" s="6" customFormat="1" ht="21" customHeight="1">
      <c r="A400" s="69"/>
      <c r="B400" s="70"/>
      <c r="C400" s="60" t="s">
        <v>16</v>
      </c>
      <c r="D400" s="15">
        <f t="shared" ref="D400:I400" si="155">SUM(D398:D399)</f>
        <v>995.7</v>
      </c>
      <c r="E400" s="15">
        <f t="shared" si="155"/>
        <v>0</v>
      </c>
      <c r="F400" s="15">
        <f t="shared" si="155"/>
        <v>0</v>
      </c>
      <c r="G400" s="15">
        <f t="shared" si="155"/>
        <v>995.7</v>
      </c>
      <c r="H400" s="15">
        <f t="shared" si="155"/>
        <v>0</v>
      </c>
      <c r="I400" s="15">
        <f t="shared" si="155"/>
        <v>0</v>
      </c>
      <c r="J400" s="42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</row>
    <row r="401" spans="1:227" s="6" customFormat="1">
      <c r="A401" s="62" t="s">
        <v>77</v>
      </c>
      <c r="B401" s="17"/>
      <c r="C401" s="18"/>
      <c r="D401" s="19"/>
      <c r="E401" s="20"/>
      <c r="F401" s="20"/>
      <c r="G401" s="20"/>
      <c r="H401" s="20"/>
      <c r="I401" s="21"/>
      <c r="J401" s="42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</row>
    <row r="402" spans="1:227" s="6" customFormat="1">
      <c r="A402" s="65" t="s">
        <v>16</v>
      </c>
      <c r="B402" s="66"/>
      <c r="C402" s="61">
        <v>2022</v>
      </c>
      <c r="D402" s="16">
        <f t="shared" ref="D402:I407" si="156">D409</f>
        <v>41170.199999999997</v>
      </c>
      <c r="E402" s="16">
        <f t="shared" si="156"/>
        <v>0</v>
      </c>
      <c r="F402" s="16">
        <f t="shared" si="156"/>
        <v>0</v>
      </c>
      <c r="G402" s="16">
        <f t="shared" si="156"/>
        <v>0</v>
      </c>
      <c r="H402" s="16">
        <f t="shared" si="156"/>
        <v>41170.199999999997</v>
      </c>
      <c r="I402" s="16">
        <f t="shared" si="156"/>
        <v>0</v>
      </c>
      <c r="J402" s="40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</row>
    <row r="403" spans="1:227" s="6" customFormat="1">
      <c r="A403" s="65"/>
      <c r="B403" s="66"/>
      <c r="C403" s="61">
        <v>2023</v>
      </c>
      <c r="D403" s="16">
        <f t="shared" si="156"/>
        <v>43688.6</v>
      </c>
      <c r="E403" s="16">
        <f t="shared" si="156"/>
        <v>0</v>
      </c>
      <c r="F403" s="16">
        <f t="shared" si="156"/>
        <v>0</v>
      </c>
      <c r="G403" s="16">
        <f t="shared" si="156"/>
        <v>0</v>
      </c>
      <c r="H403" s="16">
        <f t="shared" si="156"/>
        <v>43688.6</v>
      </c>
      <c r="I403" s="16">
        <f t="shared" si="156"/>
        <v>0</v>
      </c>
      <c r="J403" s="40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</row>
    <row r="404" spans="1:227" s="6" customFormat="1">
      <c r="A404" s="65"/>
      <c r="B404" s="66"/>
      <c r="C404" s="61">
        <v>2024</v>
      </c>
      <c r="D404" s="16">
        <f t="shared" si="156"/>
        <v>49854.7</v>
      </c>
      <c r="E404" s="16">
        <f t="shared" si="156"/>
        <v>0</v>
      </c>
      <c r="F404" s="16">
        <f t="shared" si="156"/>
        <v>0</v>
      </c>
      <c r="G404" s="16">
        <f t="shared" si="156"/>
        <v>0</v>
      </c>
      <c r="H404" s="16">
        <f t="shared" si="156"/>
        <v>49854.7</v>
      </c>
      <c r="I404" s="16">
        <f t="shared" si="156"/>
        <v>0</v>
      </c>
      <c r="J404" s="40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</row>
    <row r="405" spans="1:227" s="6" customFormat="1">
      <c r="A405" s="65"/>
      <c r="B405" s="66"/>
      <c r="C405" s="61">
        <v>2025</v>
      </c>
      <c r="D405" s="16">
        <f t="shared" si="156"/>
        <v>59914</v>
      </c>
      <c r="E405" s="16">
        <f t="shared" si="156"/>
        <v>0</v>
      </c>
      <c r="F405" s="16">
        <f t="shared" si="156"/>
        <v>0</v>
      </c>
      <c r="G405" s="16">
        <f t="shared" si="156"/>
        <v>0</v>
      </c>
      <c r="H405" s="16">
        <f t="shared" si="156"/>
        <v>59914</v>
      </c>
      <c r="I405" s="16">
        <f t="shared" si="156"/>
        <v>0</v>
      </c>
      <c r="J405" s="40"/>
      <c r="K405" s="40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</row>
    <row r="406" spans="1:227" s="6" customFormat="1">
      <c r="A406" s="65"/>
      <c r="B406" s="66"/>
      <c r="C406" s="61">
        <v>2026</v>
      </c>
      <c r="D406" s="16">
        <f t="shared" si="156"/>
        <v>52442.8</v>
      </c>
      <c r="E406" s="16">
        <f t="shared" si="156"/>
        <v>0</v>
      </c>
      <c r="F406" s="16">
        <f t="shared" si="156"/>
        <v>0</v>
      </c>
      <c r="G406" s="16">
        <f t="shared" si="156"/>
        <v>0</v>
      </c>
      <c r="H406" s="16">
        <f t="shared" si="156"/>
        <v>52442.8</v>
      </c>
      <c r="I406" s="16">
        <f t="shared" si="156"/>
        <v>0</v>
      </c>
      <c r="J406" s="40"/>
      <c r="K406" s="40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</row>
    <row r="407" spans="1:227" s="6" customFormat="1">
      <c r="A407" s="65"/>
      <c r="B407" s="66"/>
      <c r="C407" s="61">
        <v>2027</v>
      </c>
      <c r="D407" s="16">
        <f t="shared" si="156"/>
        <v>53137</v>
      </c>
      <c r="E407" s="16">
        <f t="shared" si="156"/>
        <v>0</v>
      </c>
      <c r="F407" s="16">
        <f t="shared" si="156"/>
        <v>0</v>
      </c>
      <c r="G407" s="16">
        <f t="shared" si="156"/>
        <v>0</v>
      </c>
      <c r="H407" s="16">
        <f>H414</f>
        <v>53137</v>
      </c>
      <c r="I407" s="16">
        <f>I414</f>
        <v>0</v>
      </c>
      <c r="J407" s="40"/>
      <c r="K407" s="40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</row>
    <row r="408" spans="1:227" s="6" customFormat="1">
      <c r="A408" s="65"/>
      <c r="B408" s="66"/>
      <c r="C408" s="61" t="s">
        <v>16</v>
      </c>
      <c r="D408" s="16">
        <f>SUM(D402:D407)</f>
        <v>300207.3</v>
      </c>
      <c r="E408" s="16">
        <f t="shared" ref="E408:I408" si="157">SUM(E402:E407)</f>
        <v>0</v>
      </c>
      <c r="F408" s="16">
        <f t="shared" si="157"/>
        <v>0</v>
      </c>
      <c r="G408" s="16">
        <f t="shared" si="157"/>
        <v>0</v>
      </c>
      <c r="H408" s="16">
        <f t="shared" si="157"/>
        <v>300207.3</v>
      </c>
      <c r="I408" s="16">
        <f t="shared" si="157"/>
        <v>0</v>
      </c>
      <c r="J408" s="40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</row>
    <row r="409" spans="1:227" s="6" customFormat="1">
      <c r="A409" s="67" t="s">
        <v>51</v>
      </c>
      <c r="B409" s="70"/>
      <c r="C409" s="60">
        <v>2022</v>
      </c>
      <c r="D409" s="15">
        <f t="shared" ref="D409:D414" si="158">SUM(E409:I409)</f>
        <v>41170.199999999997</v>
      </c>
      <c r="E409" s="15">
        <v>0</v>
      </c>
      <c r="F409" s="15">
        <v>0</v>
      </c>
      <c r="G409" s="15">
        <v>0</v>
      </c>
      <c r="H409" s="15">
        <v>41170.199999999997</v>
      </c>
      <c r="I409" s="15">
        <v>0</v>
      </c>
      <c r="J409" s="42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</row>
    <row r="410" spans="1:227" s="6" customFormat="1">
      <c r="A410" s="68"/>
      <c r="B410" s="70"/>
      <c r="C410" s="60">
        <v>2023</v>
      </c>
      <c r="D410" s="15">
        <f t="shared" si="158"/>
        <v>43688.6</v>
      </c>
      <c r="E410" s="15">
        <v>0</v>
      </c>
      <c r="F410" s="15">
        <v>0</v>
      </c>
      <c r="G410" s="15">
        <v>0</v>
      </c>
      <c r="H410" s="15">
        <v>43688.6</v>
      </c>
      <c r="I410" s="15">
        <v>0</v>
      </c>
      <c r="J410" s="42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</row>
    <row r="411" spans="1:227" s="6" customFormat="1">
      <c r="A411" s="68"/>
      <c r="B411" s="70"/>
      <c r="C411" s="60">
        <v>2024</v>
      </c>
      <c r="D411" s="15">
        <f t="shared" si="158"/>
        <v>49854.7</v>
      </c>
      <c r="E411" s="15">
        <v>0</v>
      </c>
      <c r="F411" s="15">
        <v>0</v>
      </c>
      <c r="G411" s="15">
        <v>0</v>
      </c>
      <c r="H411" s="15">
        <v>49854.7</v>
      </c>
      <c r="I411" s="15">
        <v>0</v>
      </c>
      <c r="J411" s="42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</row>
    <row r="412" spans="1:227" s="6" customFormat="1">
      <c r="A412" s="68"/>
      <c r="B412" s="70"/>
      <c r="C412" s="60">
        <v>2025</v>
      </c>
      <c r="D412" s="15">
        <f t="shared" si="158"/>
        <v>59914</v>
      </c>
      <c r="E412" s="15">
        <v>0</v>
      </c>
      <c r="F412" s="15">
        <v>0</v>
      </c>
      <c r="G412" s="15">
        <v>0</v>
      </c>
      <c r="H412" s="15">
        <v>59914</v>
      </c>
      <c r="I412" s="15">
        <v>0</v>
      </c>
      <c r="J412" s="42"/>
      <c r="K412" s="42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</row>
    <row r="413" spans="1:227" s="6" customFormat="1">
      <c r="A413" s="68"/>
      <c r="B413" s="70"/>
      <c r="C413" s="60">
        <v>2026</v>
      </c>
      <c r="D413" s="15">
        <f t="shared" si="158"/>
        <v>52442.8</v>
      </c>
      <c r="E413" s="15">
        <v>0</v>
      </c>
      <c r="F413" s="15">
        <v>0</v>
      </c>
      <c r="G413" s="15">
        <v>0</v>
      </c>
      <c r="H413" s="15">
        <v>52442.8</v>
      </c>
      <c r="I413" s="15">
        <v>0</v>
      </c>
      <c r="J413" s="42"/>
      <c r="K413" s="42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</row>
    <row r="414" spans="1:227" s="6" customFormat="1">
      <c r="A414" s="68"/>
      <c r="B414" s="70"/>
      <c r="C414" s="60">
        <v>2027</v>
      </c>
      <c r="D414" s="15">
        <f t="shared" si="158"/>
        <v>53137</v>
      </c>
      <c r="E414" s="15">
        <v>0</v>
      </c>
      <c r="F414" s="15">
        <v>0</v>
      </c>
      <c r="G414" s="15">
        <v>0</v>
      </c>
      <c r="H414" s="15">
        <v>53137</v>
      </c>
      <c r="I414" s="15">
        <v>0</v>
      </c>
      <c r="J414" s="42"/>
      <c r="K414" s="42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</row>
    <row r="415" spans="1:227" s="6" customFormat="1">
      <c r="A415" s="69"/>
      <c r="B415" s="70"/>
      <c r="C415" s="60" t="s">
        <v>16</v>
      </c>
      <c r="D415" s="15">
        <f>SUM(D409:D414)</f>
        <v>300207.3</v>
      </c>
      <c r="E415" s="15">
        <f t="shared" ref="E415:I415" si="159">SUM(E409:E414)</f>
        <v>0</v>
      </c>
      <c r="F415" s="15">
        <f t="shared" si="159"/>
        <v>0</v>
      </c>
      <c r="G415" s="15">
        <f t="shared" si="159"/>
        <v>0</v>
      </c>
      <c r="H415" s="15">
        <f t="shared" si="159"/>
        <v>300207.3</v>
      </c>
      <c r="I415" s="15">
        <f t="shared" si="159"/>
        <v>0</v>
      </c>
      <c r="J415" s="42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</row>
  </sheetData>
  <mergeCells count="180">
    <mergeCell ref="A12:A18"/>
    <mergeCell ref="B12:B18"/>
    <mergeCell ref="A20:A26"/>
    <mergeCell ref="B20:B26"/>
    <mergeCell ref="A27:A33"/>
    <mergeCell ref="B27:B33"/>
    <mergeCell ref="H1:I1"/>
    <mergeCell ref="E4:I4"/>
    <mergeCell ref="A9:A10"/>
    <mergeCell ref="B9:B10"/>
    <mergeCell ref="C9:C10"/>
    <mergeCell ref="D9:I9"/>
    <mergeCell ref="A52:A55"/>
    <mergeCell ref="B52:B55"/>
    <mergeCell ref="A56:A59"/>
    <mergeCell ref="B56:B59"/>
    <mergeCell ref="A60:A63"/>
    <mergeCell ref="B60:B63"/>
    <mergeCell ref="A34:A40"/>
    <mergeCell ref="B34:B40"/>
    <mergeCell ref="A41:A47"/>
    <mergeCell ref="B41:B47"/>
    <mergeCell ref="A48:A51"/>
    <mergeCell ref="B48:B51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109:A111"/>
    <mergeCell ref="B109:B111"/>
    <mergeCell ref="A112:A116"/>
    <mergeCell ref="B112:B116"/>
    <mergeCell ref="A117:A121"/>
    <mergeCell ref="B117:B121"/>
    <mergeCell ref="A100:A102"/>
    <mergeCell ref="B100:B102"/>
    <mergeCell ref="A103:A105"/>
    <mergeCell ref="B103:B105"/>
    <mergeCell ref="A106:A108"/>
    <mergeCell ref="B106:B108"/>
    <mergeCell ref="A137:A141"/>
    <mergeCell ref="B137:B141"/>
    <mergeCell ref="A142:A146"/>
    <mergeCell ref="B142:B146"/>
    <mergeCell ref="A147:A148"/>
    <mergeCell ref="B147:B148"/>
    <mergeCell ref="A122:A126"/>
    <mergeCell ref="B122:B126"/>
    <mergeCell ref="A127:A131"/>
    <mergeCell ref="B127:B131"/>
    <mergeCell ref="A132:A136"/>
    <mergeCell ref="B132:B136"/>
    <mergeCell ref="A161:A162"/>
    <mergeCell ref="B161:B162"/>
    <mergeCell ref="A163:A164"/>
    <mergeCell ref="B163:B164"/>
    <mergeCell ref="A166:A172"/>
    <mergeCell ref="B166:B172"/>
    <mergeCell ref="A149:A150"/>
    <mergeCell ref="B149:B150"/>
    <mergeCell ref="A151:A155"/>
    <mergeCell ref="B151:B155"/>
    <mergeCell ref="A156:A160"/>
    <mergeCell ref="B156:B160"/>
    <mergeCell ref="A195:A201"/>
    <mergeCell ref="B195:B201"/>
    <mergeCell ref="A202:A205"/>
    <mergeCell ref="B202:B205"/>
    <mergeCell ref="A206:A212"/>
    <mergeCell ref="B206:B212"/>
    <mergeCell ref="A174:A180"/>
    <mergeCell ref="B174:B180"/>
    <mergeCell ref="A181:A187"/>
    <mergeCell ref="B181:B187"/>
    <mergeCell ref="A188:A194"/>
    <mergeCell ref="B188:B194"/>
    <mergeCell ref="A227:A229"/>
    <mergeCell ref="B227:B229"/>
    <mergeCell ref="A230:A232"/>
    <mergeCell ref="B230:B232"/>
    <mergeCell ref="A233:A235"/>
    <mergeCell ref="B233:B235"/>
    <mergeCell ref="A213:A219"/>
    <mergeCell ref="B213:B219"/>
    <mergeCell ref="A220:A223"/>
    <mergeCell ref="B220:B223"/>
    <mergeCell ref="A224:A226"/>
    <mergeCell ref="B224:B226"/>
    <mergeCell ref="A254:A257"/>
    <mergeCell ref="B254:B257"/>
    <mergeCell ref="A258:I258"/>
    <mergeCell ref="A259:A265"/>
    <mergeCell ref="B259:B265"/>
    <mergeCell ref="A266:A272"/>
    <mergeCell ref="B266:B272"/>
    <mergeCell ref="A236:A242"/>
    <mergeCell ref="B236:B242"/>
    <mergeCell ref="A243:A249"/>
    <mergeCell ref="B243:B249"/>
    <mergeCell ref="A250:A253"/>
    <mergeCell ref="B250:B253"/>
    <mergeCell ref="A288:A294"/>
    <mergeCell ref="B288:B294"/>
    <mergeCell ref="A296:A302"/>
    <mergeCell ref="B296:B302"/>
    <mergeCell ref="A303:A309"/>
    <mergeCell ref="B303:B309"/>
    <mergeCell ref="A273:A275"/>
    <mergeCell ref="B273:B275"/>
    <mergeCell ref="A276:A279"/>
    <mergeCell ref="B276:B279"/>
    <mergeCell ref="A281:A287"/>
    <mergeCell ref="B281:B287"/>
    <mergeCell ref="A319:A320"/>
    <mergeCell ref="B319:B320"/>
    <mergeCell ref="A321:A322"/>
    <mergeCell ref="B321:B322"/>
    <mergeCell ref="A323:A324"/>
    <mergeCell ref="B323:B324"/>
    <mergeCell ref="A310:A312"/>
    <mergeCell ref="B310:B312"/>
    <mergeCell ref="A313:A316"/>
    <mergeCell ref="B313:B316"/>
    <mergeCell ref="A317:A318"/>
    <mergeCell ref="B317:B318"/>
    <mergeCell ref="A346:A352"/>
    <mergeCell ref="B346:B352"/>
    <mergeCell ref="A353:A359"/>
    <mergeCell ref="B353:B359"/>
    <mergeCell ref="A360:A366"/>
    <mergeCell ref="B360:B366"/>
    <mergeCell ref="A325:I325"/>
    <mergeCell ref="A326:A332"/>
    <mergeCell ref="B326:B332"/>
    <mergeCell ref="A333:A339"/>
    <mergeCell ref="B333:B339"/>
    <mergeCell ref="A340:A344"/>
    <mergeCell ref="B340:B344"/>
    <mergeCell ref="A375:A378"/>
    <mergeCell ref="B375:B378"/>
    <mergeCell ref="A380:A385"/>
    <mergeCell ref="B380:B385"/>
    <mergeCell ref="A386:A388"/>
    <mergeCell ref="B386:B388"/>
    <mergeCell ref="A367:A368"/>
    <mergeCell ref="B367:B368"/>
    <mergeCell ref="A369:A370"/>
    <mergeCell ref="B369:B370"/>
    <mergeCell ref="A371:A374"/>
    <mergeCell ref="B371:B374"/>
    <mergeCell ref="A402:A408"/>
    <mergeCell ref="B402:B408"/>
    <mergeCell ref="A409:A415"/>
    <mergeCell ref="B409:B415"/>
    <mergeCell ref="A389:A394"/>
    <mergeCell ref="B389:B394"/>
    <mergeCell ref="A395:A397"/>
    <mergeCell ref="B395:B397"/>
    <mergeCell ref="A398:A400"/>
    <mergeCell ref="B398:B400"/>
  </mergeCells>
  <hyperlinks>
    <hyperlink ref="I3" location="sub_1000" display="sub_1000"/>
  </hyperlinks>
  <pageMargins left="0.70866141732283472" right="0.70866141732283472" top="0.94488188976377963" bottom="0.55118110236220474" header="0.31496062992125984" footer="0.31496062992125984"/>
  <pageSetup paperSize="9" scale="72" fitToHeight="0" orientation="landscape" r:id="rId1"/>
  <rowBreaks count="13" manualBreakCount="13">
    <brk id="26" max="8" man="1"/>
    <brk id="59" max="8" man="1"/>
    <brk id="87" max="8" man="1"/>
    <brk id="116" max="8" man="1"/>
    <brk id="148" max="8" man="1"/>
    <brk id="172" max="8" man="1"/>
    <brk id="205" max="8" man="1"/>
    <brk id="232" max="8" man="1"/>
    <brk id="265" max="8" man="1"/>
    <brk id="302" max="8" man="1"/>
    <brk id="332" max="8" man="1"/>
    <brk id="366" max="8" man="1"/>
    <brk id="40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№3 к МП</vt:lpstr>
      <vt:lpstr>'Приложение №3 к МП'!Область_печати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2025-12-08T09:27:37Z</dcterms:modified>
</cp:coreProperties>
</file>